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showInkAnnotation="0" defaultThemeVersion="124226"/>
  <mc:AlternateContent xmlns:mc="http://schemas.openxmlformats.org/markup-compatibility/2006">
    <mc:Choice Requires="x15">
      <x15ac:absPath xmlns:x15ac="http://schemas.microsoft.com/office/spreadsheetml/2010/11/ac" url="C:\1_公保健保\"/>
    </mc:Choice>
  </mc:AlternateContent>
  <xr:revisionPtr revIDLastSave="0" documentId="13_ncr:1_{EC3EF694-C50D-46D2-84D4-DAFBE1955FAA}" xr6:coauthVersionLast="36" xr6:coauthVersionMax="36" xr10:uidLastSave="{00000000-0000-0000-0000-000000000000}"/>
  <workbookProtection workbookAlgorithmName="SHA-512" workbookHashValue="HZnO1y8y45c9ju272SYQ2Usfn7Yd8BarC/R0ho66YWhPCdk0ZvxHfzGu0Sv28/JI2mPixuk8rqg3MSGQ3yr4tw==" workbookSaltValue="ghRFNumW6p7p79ttp2EM8A==" workbookSpinCount="100000" lockStructure="1"/>
  <bookViews>
    <workbookView xWindow="0" yWindow="0" windowWidth="21420" windowHeight="11475" tabRatio="705" xr2:uid="{00000000-000D-0000-FFFF-FFFF00000000}"/>
  </bookViews>
  <sheets>
    <sheet name="保額保費計算" sheetId="10" r:id="rId1"/>
    <sheet name="公保保額分級分攤表" sheetId="7" r:id="rId2"/>
    <sheet name="健保保額分級分攤表" sheetId="5" r:id="rId3"/>
    <sheet name="私校退儲基金提撥表" sheetId="8" r:id="rId4"/>
  </sheets>
  <definedNames>
    <definedName name="公保自付">保額保費計算!$C$14</definedName>
    <definedName name="公保保額">保額保費計算!$C$11</definedName>
    <definedName name="公保校付">保額保費計算!$C$15</definedName>
    <definedName name="自提金額">保額保費計算!$C$18</definedName>
    <definedName name="校提金額">保額保費計算!$C$19</definedName>
    <definedName name="健保自付">保額保費計算!$C$16</definedName>
    <definedName name="健保保額">保額保費計算!$C$12</definedName>
    <definedName name="健保校付">保額保費計算!$C$17</definedName>
  </definedNames>
  <calcPr calcId="191029"/>
</workbook>
</file>

<file path=xl/calcChain.xml><?xml version="1.0" encoding="utf-8"?>
<calcChain xmlns="http://schemas.openxmlformats.org/spreadsheetml/2006/main">
  <c r="B55" i="5" l="1"/>
  <c r="B54" i="5"/>
  <c r="B53" i="5"/>
  <c r="B52" i="5"/>
  <c r="B8" i="5" l="1"/>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7" i="5"/>
  <c r="C11" i="10" l="1"/>
  <c r="C12" i="10" l="1"/>
  <c r="B5" i="10"/>
  <c r="C19" i="10"/>
  <c r="F7" i="10" s="1"/>
  <c r="D21" i="10"/>
  <c r="C21" i="10"/>
  <c r="C23" i="10" s="1"/>
  <c r="C18" i="10"/>
  <c r="F6" i="10" s="1"/>
  <c r="F5" i="10"/>
  <c r="F21" i="10" l="1"/>
  <c r="E21" i="10"/>
  <c r="D5" i="10"/>
  <c r="C14" i="10"/>
  <c r="B6" i="10" s="1"/>
  <c r="D25" i="10"/>
  <c r="D24" i="10"/>
  <c r="C15" i="10"/>
  <c r="B7" i="10" s="1"/>
  <c r="C24" i="10"/>
  <c r="D22" i="10"/>
  <c r="D23" i="10"/>
  <c r="C17" i="10" l="1"/>
  <c r="D7" i="10" s="1"/>
  <c r="F23" i="10"/>
  <c r="F22" i="10"/>
  <c r="E23" i="10"/>
  <c r="F24" i="10"/>
  <c r="E24" i="10"/>
  <c r="C16" i="10" s="1"/>
  <c r="D6" i="10" s="1"/>
  <c r="F25" i="10"/>
</calcChain>
</file>

<file path=xl/sharedStrings.xml><?xml version="1.0" encoding="utf-8"?>
<sst xmlns="http://schemas.openxmlformats.org/spreadsheetml/2006/main" count="127" uniqueCount="117">
  <si>
    <t>健保保額</t>
    <phoneticPr fontId="2" type="noConversion"/>
  </si>
  <si>
    <t>全民健康保險保費計算</t>
    <phoneticPr fontId="2" type="noConversion"/>
  </si>
  <si>
    <t>健保保額分級分攤表</t>
    <phoneticPr fontId="2" type="noConversion"/>
  </si>
  <si>
    <t>自付金額</t>
    <phoneticPr fontId="2" type="noConversion"/>
  </si>
  <si>
    <t>自付金額</t>
    <phoneticPr fontId="2" type="noConversion"/>
  </si>
  <si>
    <t>校付金額</t>
    <phoneticPr fontId="2" type="noConversion"/>
  </si>
  <si>
    <t>三十六級</t>
  </si>
  <si>
    <t>三十五級</t>
  </si>
  <si>
    <t>三十四級</t>
  </si>
  <si>
    <t>三十三級</t>
  </si>
  <si>
    <t>三十二級</t>
  </si>
  <si>
    <t>三十一級</t>
  </si>
  <si>
    <t xml:space="preserve">三十級 </t>
  </si>
  <si>
    <t>二十九級</t>
  </si>
  <si>
    <t>二十八級</t>
  </si>
  <si>
    <t>二十七級</t>
  </si>
  <si>
    <t>二十六級</t>
  </si>
  <si>
    <t>二十五級</t>
  </si>
  <si>
    <t>二十四級</t>
  </si>
  <si>
    <t>二十三級</t>
  </si>
  <si>
    <t>二十二級</t>
  </si>
  <si>
    <t>二十一級</t>
  </si>
  <si>
    <t>二十級</t>
  </si>
  <si>
    <t>十九級</t>
  </si>
  <si>
    <t>十八級</t>
  </si>
  <si>
    <t>十七級</t>
  </si>
  <si>
    <t>十六級</t>
  </si>
  <si>
    <t>十五級</t>
  </si>
  <si>
    <t>十四級</t>
  </si>
  <si>
    <t>十三級</t>
  </si>
  <si>
    <t>十二級</t>
  </si>
  <si>
    <t>十一級</t>
  </si>
  <si>
    <t>十級</t>
  </si>
  <si>
    <t>九級</t>
  </si>
  <si>
    <t>八級</t>
  </si>
  <si>
    <t>七級</t>
  </si>
  <si>
    <t>六級</t>
  </si>
  <si>
    <t>五級</t>
  </si>
  <si>
    <t>四級</t>
  </si>
  <si>
    <t>三級</t>
  </si>
  <si>
    <t>二級</t>
  </si>
  <si>
    <t>一級</t>
  </si>
  <si>
    <t>年功三</t>
  </si>
  <si>
    <t>年功二</t>
  </si>
  <si>
    <t>年功一</t>
  </si>
  <si>
    <t>薪級</t>
    <phoneticPr fontId="2" type="noConversion"/>
  </si>
  <si>
    <r>
      <t>比照公立學校薪</t>
    </r>
    <r>
      <rPr>
        <sz val="12"/>
        <rFont val="Times New Roman"/>
        <family val="1"/>
      </rPr>
      <t>(</t>
    </r>
    <r>
      <rPr>
        <sz val="12"/>
        <rFont val="新細明體"/>
        <family val="1"/>
        <charset val="136"/>
      </rPr>
      <t>俸</t>
    </r>
    <r>
      <rPr>
        <sz val="12"/>
        <rFont val="Times New Roman"/>
        <family val="1"/>
      </rPr>
      <t>)</t>
    </r>
    <r>
      <rPr>
        <sz val="12"/>
        <rFont val="新細明體"/>
        <family val="1"/>
        <charset val="136"/>
      </rPr>
      <t>額</t>
    </r>
    <phoneticPr fontId="2" type="noConversion"/>
  </si>
  <si>
    <r>
      <t>比照公校保險俸</t>
    </r>
    <r>
      <rPr>
        <sz val="12"/>
        <rFont val="Times New Roman"/>
        <family val="1"/>
      </rPr>
      <t>(</t>
    </r>
    <r>
      <rPr>
        <sz val="12"/>
        <rFont val="新細明體"/>
        <family val="1"/>
        <charset val="136"/>
      </rPr>
      <t>薪</t>
    </r>
    <r>
      <rPr>
        <sz val="12"/>
        <rFont val="Times New Roman"/>
        <family val="1"/>
      </rPr>
      <t>)</t>
    </r>
    <r>
      <rPr>
        <sz val="12"/>
        <rFont val="新細明體"/>
        <family val="1"/>
        <charset val="136"/>
      </rPr>
      <t>給</t>
    </r>
    <phoneticPr fontId="2" type="noConversion"/>
  </si>
  <si>
    <t>俸點</t>
    <phoneticPr fontId="2" type="noConversion"/>
  </si>
  <si>
    <t>每月薪資</t>
    <phoneticPr fontId="2" type="noConversion"/>
  </si>
  <si>
    <t>輕度身心障礙</t>
    <phoneticPr fontId="2" type="noConversion"/>
  </si>
  <si>
    <t>中度身心障礙</t>
    <phoneticPr fontId="2" type="noConversion"/>
  </si>
  <si>
    <t>重度身心障礙</t>
    <phoneticPr fontId="2" type="noConversion"/>
  </si>
  <si>
    <t>公教人員保險保費計算</t>
    <phoneticPr fontId="2" type="noConversion"/>
  </si>
  <si>
    <t>公保保額</t>
    <phoneticPr fontId="2" type="noConversion"/>
  </si>
  <si>
    <t>公保保額分級分攤表</t>
    <phoneticPr fontId="2" type="noConversion"/>
  </si>
  <si>
    <t>公保保額</t>
    <phoneticPr fontId="2" type="noConversion"/>
  </si>
  <si>
    <t>私立退撫儲金提撥金額計算</t>
    <phoneticPr fontId="2" type="noConversion"/>
  </si>
  <si>
    <t>月支數額</t>
  </si>
  <si>
    <t>月支數額</t>
    <phoneticPr fontId="2" type="noConversion"/>
  </si>
  <si>
    <t>自提金額</t>
    <phoneticPr fontId="2" type="noConversion"/>
  </si>
  <si>
    <t>校提金額</t>
    <phoneticPr fontId="2" type="noConversion"/>
  </si>
  <si>
    <t>薪(俸)額</t>
  </si>
  <si>
    <t>提撥率</t>
  </si>
  <si>
    <t>學校（32.5%）</t>
    <phoneticPr fontId="2" type="noConversion"/>
  </si>
  <si>
    <t>政府（32.5%）</t>
    <phoneticPr fontId="2" type="noConversion"/>
  </si>
  <si>
    <t>合計</t>
  </si>
  <si>
    <t>備註：1.以本（年功）薪加一倍乘以提撥率12%為每月提撥費用，再依學校法人及其所屬私立學校教</t>
    <phoneticPr fontId="2" type="noConversion"/>
  </si>
  <si>
    <t xml:space="preserve">        職員退休撫卹離職資遣條例離職資遣條例第八條規定的撥繳比例計算。</t>
    <phoneticPr fontId="2" type="noConversion"/>
  </si>
  <si>
    <t xml:space="preserve">      2.學校提撥部份得由學校每學期提撥2%之準備金先撥入學校專戶，每個月不足32.5%由學校補足。</t>
    <phoneticPr fontId="2" type="noConversion"/>
  </si>
  <si>
    <t>公保30年</t>
    <phoneticPr fontId="2" type="noConversion"/>
  </si>
  <si>
    <t>公保自付</t>
    <phoneticPr fontId="2" type="noConversion"/>
  </si>
  <si>
    <t>公保校付</t>
    <phoneticPr fontId="2" type="noConversion"/>
  </si>
  <si>
    <t>健保自付</t>
    <phoneticPr fontId="2" type="noConversion"/>
  </si>
  <si>
    <t>健保校付</t>
    <phoneticPr fontId="2" type="noConversion"/>
  </si>
  <si>
    <t>原應付</t>
    <phoneticPr fontId="2" type="noConversion"/>
  </si>
  <si>
    <t>轉由學校負擔</t>
    <phoneticPr fontId="2" type="noConversion"/>
  </si>
  <si>
    <t>特殊減免身份別</t>
    <phoneticPr fontId="2" type="noConversion"/>
  </si>
  <si>
    <t>私校退儲基金提撥表</t>
    <phoneticPr fontId="2" type="noConversion"/>
  </si>
  <si>
    <t>月投保金額</t>
  </si>
  <si>
    <t>自提金額</t>
    <phoneticPr fontId="2" type="noConversion"/>
  </si>
  <si>
    <t>校提金額</t>
    <phoneticPr fontId="2" type="noConversion"/>
  </si>
  <si>
    <r>
      <t>全民健康保險保險費負擔金額表</t>
    </r>
    <r>
      <rPr>
        <b/>
        <sz val="18"/>
        <rFont val="Times New Roman"/>
        <family val="1"/>
      </rPr>
      <t>(</t>
    </r>
    <r>
      <rPr>
        <b/>
        <sz val="18"/>
        <rFont val="全真楷書"/>
        <family val="3"/>
        <charset val="136"/>
      </rPr>
      <t>二</t>
    </r>
    <r>
      <rPr>
        <b/>
        <sz val="18"/>
        <rFont val="Times New Roman"/>
        <family val="1"/>
      </rPr>
      <t>)</t>
    </r>
    <r>
      <rPr>
        <b/>
        <sz val="18"/>
        <rFont val="全真楷書"/>
        <family val="3"/>
        <charset val="136"/>
      </rPr>
      <t/>
    </r>
    <phoneticPr fontId="2" type="noConversion"/>
  </si>
  <si>
    <r>
      <t xml:space="preserve">           </t>
    </r>
    <r>
      <rPr>
        <sz val="12"/>
        <rFont val="全真楷書"/>
        <family val="3"/>
        <charset val="136"/>
      </rPr>
      <t>﹝私立學校教職員適用﹞</t>
    </r>
    <phoneticPr fontId="2" type="noConversion"/>
  </si>
  <si>
    <t>單位：新台幣元</t>
  </si>
  <si>
    <t>投保金額等級</t>
    <phoneticPr fontId="2" type="noConversion"/>
  </si>
  <si>
    <t>被保險人及眷屬負擔金額﹝負擔比率30%﹞</t>
  </si>
  <si>
    <t>本人</t>
    <phoneticPr fontId="2" type="noConversion"/>
  </si>
  <si>
    <t>本人+１眷口</t>
    <phoneticPr fontId="2" type="noConversion"/>
  </si>
  <si>
    <t>本人+２眷口</t>
    <phoneticPr fontId="2" type="noConversion"/>
  </si>
  <si>
    <t>本人+３眷口</t>
    <phoneticPr fontId="2" type="noConversion"/>
  </si>
  <si>
    <r>
      <rPr>
        <sz val="10"/>
        <rFont val="細明體"/>
        <family val="3"/>
        <charset val="136"/>
      </rPr>
      <t>投保單位負擔金額﹝負擔比率</t>
    </r>
    <r>
      <rPr>
        <sz val="10"/>
        <rFont val="新細明體"/>
        <family val="1"/>
        <charset val="136"/>
      </rPr>
      <t>35%</t>
    </r>
    <r>
      <rPr>
        <sz val="10"/>
        <rFont val="細明體"/>
        <family val="3"/>
        <charset val="136"/>
      </rPr>
      <t>﹞</t>
    </r>
    <phoneticPr fontId="2" type="noConversion"/>
  </si>
  <si>
    <r>
      <rPr>
        <sz val="10"/>
        <rFont val="細明體"/>
        <family val="3"/>
        <charset val="136"/>
      </rPr>
      <t>政府補助金額﹝補助比率</t>
    </r>
    <r>
      <rPr>
        <sz val="10"/>
        <rFont val="新細明體"/>
        <family val="1"/>
        <charset val="136"/>
      </rPr>
      <t>35%</t>
    </r>
    <r>
      <rPr>
        <sz val="10"/>
        <rFont val="細明體"/>
        <family val="3"/>
        <charset val="136"/>
      </rPr>
      <t>﹞</t>
    </r>
    <phoneticPr fontId="2" type="noConversion"/>
  </si>
  <si>
    <t>教職員（35%）</t>
    <phoneticPr fontId="2" type="noConversion"/>
  </si>
  <si>
    <t xml:space="preserve">                學校=(合計-教職員)/2 (無條件捨去)     政府=合計-教職員-學校</t>
    <phoneticPr fontId="2" type="noConversion"/>
  </si>
  <si>
    <t xml:space="preserve">      3.計算式：教職員=合計X35%(四捨五入)　　　　　　合計=月支數額X2X12%(四捨五入) </t>
    <phoneticPr fontId="2" type="noConversion"/>
  </si>
  <si>
    <t>全民健保眷口數自1090101調為0.58</t>
    <phoneticPr fontId="2" type="noConversion"/>
  </si>
  <si>
    <t>私立學校教職員、學校及政府每月提撥儲金費用表（ 111.01.01更新）</t>
    <phoneticPr fontId="2" type="noConversion"/>
  </si>
  <si>
    <t xml:space="preserve">      4.破月提撥計算方式：依學校法人及其所屬私立學校教職員退休撫卹離職資遣條例第8條第9項</t>
    <phoneticPr fontId="46" type="noConversion"/>
  </si>
  <si>
    <t xml:space="preserve">        規定，合計數/當月日數X任職日數四捨五入後，再拆分教職員、學校及政府提撥款。</t>
    <phoneticPr fontId="46" type="noConversion"/>
  </si>
  <si>
    <t xml:space="preserve">      5.本表依行政院人事行政局公告新的月支數額調整，自民國111年1月1日生效。</t>
    <phoneticPr fontId="46" type="noConversion"/>
  </si>
  <si>
    <r>
      <t>全民健保</t>
    </r>
    <r>
      <rPr>
        <sz val="12"/>
        <color indexed="10"/>
        <rFont val="新細明體"/>
        <family val="1"/>
        <charset val="136"/>
      </rPr>
      <t>投保金額</t>
    </r>
    <r>
      <rPr>
        <sz val="12"/>
        <color indexed="12"/>
        <rFont val="新細明體"/>
        <family val="1"/>
        <charset val="136"/>
      </rPr>
      <t>自1120101提高</t>
    </r>
    <r>
      <rPr>
        <sz val="12"/>
        <color indexed="10"/>
        <rFont val="新細明體"/>
        <family val="1"/>
        <charset val="136"/>
      </rPr>
      <t>最低保額</t>
    </r>
    <r>
      <rPr>
        <sz val="12"/>
        <color indexed="12"/>
        <rFont val="新細明體"/>
        <family val="1"/>
        <charset val="136"/>
      </rPr>
      <t>至26,400</t>
    </r>
    <phoneticPr fontId="2" type="noConversion"/>
  </si>
  <si>
    <t>全民健保投保金額自1110101提高最低保額至25,250</t>
    <phoneticPr fontId="2" type="noConversion"/>
  </si>
  <si>
    <t>全民健保眷口數自1120101調為0.57</t>
    <phoneticPr fontId="2" type="noConversion"/>
  </si>
  <si>
    <t>全民健保投保金額自1110701提高最高保額至219,500（原為182,000）</t>
    <phoneticPr fontId="2" type="noConversion"/>
  </si>
  <si>
    <t>全民健保保險費率自1100101調為5.17%（原為4.69%）</t>
    <phoneticPr fontId="2" type="noConversion"/>
  </si>
  <si>
    <t>全民健保投保金額自1100101提高最低保額至24,000</t>
    <phoneticPr fontId="2" type="noConversion"/>
  </si>
  <si>
    <r>
      <t>112</t>
    </r>
    <r>
      <rPr>
        <b/>
        <sz val="12"/>
        <color rgb="FFFF0000"/>
        <rFont val="新細明體"/>
        <family val="1"/>
        <charset val="136"/>
      </rPr>
      <t>年</t>
    </r>
    <r>
      <rPr>
        <b/>
        <sz val="12"/>
        <color rgb="FFFF0000"/>
        <rFont val="Arial"/>
        <family val="1"/>
      </rPr>
      <t>7</t>
    </r>
    <r>
      <rPr>
        <b/>
        <sz val="12"/>
        <color rgb="FFFF0000"/>
        <rFont val="微軟正黑體"/>
        <family val="1"/>
        <charset val="136"/>
      </rPr>
      <t>月</t>
    </r>
    <r>
      <rPr>
        <b/>
        <sz val="12"/>
        <color rgb="FFFF0000"/>
        <rFont val="Arial"/>
        <family val="1"/>
      </rPr>
      <t>1</t>
    </r>
    <r>
      <rPr>
        <b/>
        <sz val="12"/>
        <color rgb="FFFF0000"/>
        <rFont val="微軟正黑體"/>
        <family val="1"/>
        <charset val="136"/>
      </rPr>
      <t>日起採雙費率</t>
    </r>
    <phoneticPr fontId="2" type="noConversion"/>
  </si>
  <si>
    <r>
      <t>111</t>
    </r>
    <r>
      <rPr>
        <sz val="12"/>
        <color theme="1"/>
        <rFont val="新細明體"/>
        <family val="1"/>
        <charset val="136"/>
      </rPr>
      <t>年費率</t>
    </r>
    <r>
      <rPr>
        <sz val="12"/>
        <color theme="1"/>
        <rFont val="Arial"/>
        <family val="2"/>
      </rPr>
      <t xml:space="preserve"> 10.16%</t>
    </r>
    <phoneticPr fontId="2" type="noConversion"/>
  </si>
  <si>
    <r>
      <t xml:space="preserve">  K</t>
    </r>
    <r>
      <rPr>
        <sz val="12"/>
        <color rgb="FF0000FF"/>
        <rFont val="新細明體"/>
        <family val="1"/>
        <charset val="136"/>
      </rPr>
      <t>費率</t>
    </r>
    <r>
      <rPr>
        <sz val="12"/>
        <color rgb="FF0000FF"/>
        <rFont val="Arial"/>
        <family val="2"/>
      </rPr>
      <t xml:space="preserve"> 10.16%</t>
    </r>
    <r>
      <rPr>
        <sz val="12"/>
        <color rgb="FF0000FF"/>
        <rFont val="新細明體"/>
        <family val="1"/>
        <charset val="136"/>
      </rPr>
      <t>：</t>
    </r>
    <r>
      <rPr>
        <sz val="12"/>
        <color rgb="FF0000FF"/>
        <rFont val="微軟正黑體"/>
        <family val="1"/>
        <charset val="136"/>
      </rPr>
      <t>具</t>
    </r>
    <r>
      <rPr>
        <sz val="12"/>
        <color rgb="FF0000FF"/>
        <rFont val="Arial"/>
        <family val="1"/>
      </rPr>
      <t>112.6.30</t>
    </r>
    <r>
      <rPr>
        <sz val="12"/>
        <color rgb="FF0000FF"/>
        <rFont val="微軟正黑體"/>
        <family val="1"/>
        <charset val="136"/>
      </rPr>
      <t>以前公保年資者</t>
    </r>
    <phoneticPr fontId="2" type="noConversion"/>
  </si>
  <si>
    <r>
      <t xml:space="preserve">  L</t>
    </r>
    <r>
      <rPr>
        <sz val="12"/>
        <color rgb="FF0000FF"/>
        <rFont val="新細明體"/>
        <family val="1"/>
        <charset val="136"/>
      </rPr>
      <t>費率</t>
    </r>
    <r>
      <rPr>
        <sz val="12"/>
        <color rgb="FF0000FF"/>
        <rFont val="Arial"/>
        <family val="2"/>
      </rPr>
      <t xml:space="preserve"> 10.32%</t>
    </r>
    <r>
      <rPr>
        <sz val="12"/>
        <color rgb="FF0000FF"/>
        <rFont val="微軟正黑體"/>
        <family val="2"/>
        <charset val="136"/>
      </rPr>
      <t>：</t>
    </r>
    <r>
      <rPr>
        <b/>
        <sz val="12"/>
        <color rgb="FFFF0000"/>
        <rFont val="微軟正黑體"/>
        <family val="2"/>
        <charset val="136"/>
      </rPr>
      <t>未</t>
    </r>
    <r>
      <rPr>
        <sz val="12"/>
        <color rgb="FF0000FF"/>
        <rFont val="微軟正黑體"/>
        <family val="1"/>
        <charset val="136"/>
      </rPr>
      <t>具</t>
    </r>
    <r>
      <rPr>
        <sz val="12"/>
        <color rgb="FF0000FF"/>
        <rFont val="Arial"/>
        <family val="1"/>
      </rPr>
      <t>112.6.30</t>
    </r>
    <r>
      <rPr>
        <sz val="12"/>
        <color rgb="FF0000FF"/>
        <rFont val="微軟正黑體"/>
        <family val="1"/>
        <charset val="136"/>
      </rPr>
      <t>以前公保年資者</t>
    </r>
    <phoneticPr fontId="2" type="noConversion"/>
  </si>
  <si>
    <r>
      <rPr>
        <sz val="12"/>
        <color rgb="FFFF0000"/>
        <rFont val="新細明體"/>
        <family val="1"/>
        <charset val="136"/>
      </rPr>
      <t>K費率</t>
    </r>
    <r>
      <rPr>
        <sz val="12"/>
        <rFont val="新細明體"/>
        <family val="1"/>
        <charset val="136"/>
      </rPr>
      <t xml:space="preserve">
自付額</t>
    </r>
    <r>
      <rPr>
        <sz val="12"/>
        <rFont val="Times New Roman"/>
        <family val="1"/>
      </rPr>
      <t>(35%)</t>
    </r>
    <phoneticPr fontId="2" type="noConversion"/>
  </si>
  <si>
    <r>
      <rPr>
        <sz val="12"/>
        <color rgb="FFFF0000"/>
        <rFont val="新細明體"/>
        <family val="1"/>
        <charset val="136"/>
      </rPr>
      <t>K費率</t>
    </r>
    <r>
      <rPr>
        <sz val="12"/>
        <rFont val="新細明體"/>
        <family val="1"/>
        <charset val="136"/>
      </rPr>
      <t xml:space="preserve">
校付額</t>
    </r>
    <r>
      <rPr>
        <sz val="12"/>
        <rFont val="Times New Roman"/>
        <family val="1"/>
      </rPr>
      <t>(32.5%)</t>
    </r>
    <phoneticPr fontId="2" type="noConversion"/>
  </si>
  <si>
    <r>
      <rPr>
        <sz val="12"/>
        <color rgb="FFFF0000"/>
        <rFont val="新細明體"/>
        <family val="1"/>
        <charset val="136"/>
      </rPr>
      <t>L費率</t>
    </r>
    <r>
      <rPr>
        <sz val="12"/>
        <rFont val="新細明體"/>
        <family val="1"/>
        <charset val="136"/>
      </rPr>
      <t xml:space="preserve">
自付額</t>
    </r>
    <r>
      <rPr>
        <sz val="12"/>
        <rFont val="Times New Roman"/>
        <family val="1"/>
      </rPr>
      <t>(35%)</t>
    </r>
    <phoneticPr fontId="2" type="noConversion"/>
  </si>
  <si>
    <r>
      <rPr>
        <sz val="12"/>
        <color rgb="FFFF0000"/>
        <rFont val="新細明體"/>
        <family val="1"/>
        <charset val="136"/>
      </rPr>
      <t>L費率</t>
    </r>
    <r>
      <rPr>
        <sz val="12"/>
        <rFont val="新細明體"/>
        <family val="1"/>
        <charset val="136"/>
      </rPr>
      <t xml:space="preserve">
校付額</t>
    </r>
    <r>
      <rPr>
        <sz val="12"/>
        <rFont val="Times New Roman"/>
        <family val="1"/>
      </rPr>
      <t>(32.5%)</t>
    </r>
    <phoneticPr fontId="2" type="noConversion"/>
  </si>
  <si>
    <r>
      <t xml:space="preserve">輔仁大學 公教人員保險 暨 全民健康保險 保額保費計算 (含退撫儲金)
</t>
    </r>
    <r>
      <rPr>
        <sz val="16"/>
        <rFont val="標楷體"/>
        <family val="4"/>
        <charset val="136"/>
      </rPr>
      <t>(編制內專任教職員，112年7月1日起適用)</t>
    </r>
    <phoneticPr fontId="2" type="noConversion"/>
  </si>
  <si>
    <r>
      <t>◎本概算表自112年7月1日起適用，公保費採L費率計算
◎全民健康保險保額以每月薪給總額</t>
    </r>
    <r>
      <rPr>
        <b/>
        <u/>
        <sz val="14"/>
        <color indexed="10"/>
        <rFont val="新細明體"/>
        <family val="1"/>
        <charset val="136"/>
      </rPr>
      <t>全額</t>
    </r>
    <r>
      <rPr>
        <sz val="14"/>
        <color indexed="10"/>
        <rFont val="新細明體"/>
        <family val="1"/>
        <charset val="136"/>
      </rPr>
      <t>計算</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</si>
</sst>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76" formatCode="#,##0_ "/>
  </numFmts>
  <fonts count="56">
    <font>
      <sz val="12"/>
      <name val="新細明體"/>
      <family val="1"/>
      <charset val="136"/>
    </font>
    <font>
      <sz val="12"/>
      <name val="新細明體"/>
      <family val="1"/>
      <charset val="136"/>
    </font>
    <font>
      <sz val="9"/>
      <name val="新細明體"/>
      <family val="1"/>
      <charset val="136"/>
    </font>
    <font>
      <sz val="12"/>
      <name val="標楷體"/>
      <family val="4"/>
      <charset val="136"/>
    </font>
    <font>
      <sz val="11"/>
      <name val="標楷體"/>
      <family val="4"/>
      <charset val="136"/>
    </font>
    <font>
      <u/>
      <sz val="12"/>
      <color indexed="12"/>
      <name val="新細明體"/>
      <family val="1"/>
      <charset val="136"/>
    </font>
    <font>
      <sz val="14"/>
      <name val="標楷體"/>
      <family val="4"/>
      <charset val="136"/>
    </font>
    <font>
      <sz val="14"/>
      <name val="新細明體"/>
      <family val="1"/>
      <charset val="136"/>
    </font>
    <font>
      <u/>
      <sz val="14"/>
      <color indexed="12"/>
      <name val="新細明體"/>
      <family val="1"/>
      <charset val="136"/>
    </font>
    <font>
      <b/>
      <sz val="16"/>
      <name val="標楷體"/>
      <family val="4"/>
      <charset val="136"/>
    </font>
    <font>
      <sz val="12"/>
      <name val="Times New Roman"/>
      <family val="1"/>
    </font>
    <font>
      <sz val="12"/>
      <color indexed="55"/>
      <name val="新細明體"/>
      <family val="1"/>
      <charset val="136"/>
    </font>
    <font>
      <sz val="12"/>
      <color indexed="12"/>
      <name val="新細明體"/>
      <family val="1"/>
      <charset val="136"/>
    </font>
    <font>
      <sz val="12"/>
      <color indexed="61"/>
      <name val="新細明體"/>
      <family val="1"/>
      <charset val="136"/>
    </font>
    <font>
      <sz val="12"/>
      <color indexed="10"/>
      <name val="新細明體"/>
      <family val="1"/>
      <charset val="136"/>
    </font>
    <font>
      <sz val="14"/>
      <color indexed="10"/>
      <name val="新細明體"/>
      <family val="1"/>
      <charset val="136"/>
    </font>
    <font>
      <b/>
      <sz val="14"/>
      <name val="標楷體"/>
      <family val="4"/>
      <charset val="136"/>
    </font>
    <font>
      <b/>
      <sz val="12"/>
      <name val="Times New Roman"/>
      <family val="1"/>
    </font>
    <font>
      <sz val="10"/>
      <name val="全真楷書"/>
      <family val="3"/>
      <charset val="136"/>
    </font>
    <font>
      <sz val="12"/>
      <name val="全真楷書"/>
      <family val="3"/>
      <charset val="136"/>
    </font>
    <font>
      <sz val="12"/>
      <color indexed="56"/>
      <name val="全真楷書"/>
      <family val="3"/>
      <charset val="136"/>
    </font>
    <font>
      <b/>
      <sz val="18"/>
      <name val="全真楷書"/>
      <family val="3"/>
      <charset val="136"/>
    </font>
    <font>
      <b/>
      <sz val="18"/>
      <name val="Times New Roman"/>
      <family val="1"/>
    </font>
    <font>
      <b/>
      <u/>
      <sz val="14"/>
      <color indexed="10"/>
      <name val="新細明體"/>
      <family val="1"/>
      <charset val="136"/>
    </font>
    <font>
      <sz val="12"/>
      <color theme="1"/>
      <name val="新細明體"/>
      <family val="1"/>
      <charset val="136"/>
      <scheme val="minor"/>
    </font>
    <font>
      <sz val="12"/>
      <color rgb="FF000000"/>
      <name val="Arial"/>
      <family val="2"/>
    </font>
    <font>
      <sz val="12"/>
      <name val="Arial"/>
      <family val="2"/>
    </font>
    <font>
      <sz val="12"/>
      <color indexed="55"/>
      <name val="Arial"/>
      <family val="2"/>
    </font>
    <font>
      <sz val="12"/>
      <color theme="1"/>
      <name val="新細明體"/>
      <family val="1"/>
      <charset val="136"/>
    </font>
    <font>
      <sz val="11"/>
      <color theme="1"/>
      <name val="標楷體"/>
      <family val="4"/>
      <charset val="136"/>
    </font>
    <font>
      <sz val="12"/>
      <color theme="1"/>
      <name val="標楷體"/>
      <family val="4"/>
      <charset val="136"/>
    </font>
    <font>
      <sz val="10"/>
      <name val="新細明體"/>
      <family val="1"/>
      <charset val="136"/>
    </font>
    <font>
      <sz val="10"/>
      <name val="細明體"/>
      <family val="3"/>
      <charset val="136"/>
    </font>
    <font>
      <sz val="11"/>
      <color rgb="FF0070C0"/>
      <name val="Arial Unicode MS"/>
      <family val="2"/>
      <charset val="136"/>
    </font>
    <font>
      <sz val="12"/>
      <color rgb="FF0070C0"/>
      <name val="Arial Unicode MS"/>
      <family val="2"/>
      <charset val="136"/>
    </font>
    <font>
      <sz val="11"/>
      <color theme="1"/>
      <name val="Arial Unicode MS"/>
      <family val="2"/>
      <charset val="136"/>
    </font>
    <font>
      <sz val="12"/>
      <color theme="1"/>
      <name val="Arial Unicode MS"/>
      <family val="2"/>
      <charset val="136"/>
    </font>
    <font>
      <sz val="16"/>
      <name val="標楷體"/>
      <family val="4"/>
      <charset val="136"/>
    </font>
    <font>
      <b/>
      <sz val="12"/>
      <color rgb="FFFF0000"/>
      <name val="Arial"/>
      <family val="2"/>
    </font>
    <font>
      <b/>
      <sz val="12"/>
      <color rgb="FFFF0000"/>
      <name val="新細明體"/>
      <family val="1"/>
      <charset val="136"/>
    </font>
    <font>
      <sz val="12"/>
      <color rgb="FF0000FF"/>
      <name val="標楷體"/>
      <family val="4"/>
      <charset val="136"/>
    </font>
    <font>
      <sz val="12"/>
      <color rgb="FF0000FF"/>
      <name val="新細明體"/>
      <family val="1"/>
      <charset val="136"/>
    </font>
    <font>
      <sz val="12"/>
      <color rgb="FF0000FF"/>
      <name val="Arial"/>
      <family val="3"/>
      <charset val="136"/>
    </font>
    <font>
      <sz val="12"/>
      <color theme="1"/>
      <name val="全真楷書"/>
      <family val="3"/>
      <charset val="136"/>
    </font>
    <font>
      <sz val="12"/>
      <color theme="1"/>
      <name val="Arial"/>
      <family val="2"/>
    </font>
    <font>
      <sz val="12"/>
      <color indexed="8"/>
      <name val="標楷體"/>
      <family val="4"/>
      <charset val="136"/>
    </font>
    <font>
      <sz val="9"/>
      <name val="新細明體"/>
      <family val="2"/>
      <charset val="136"/>
      <scheme val="minor"/>
    </font>
    <font>
      <sz val="12"/>
      <color rgb="FF008000"/>
      <name val="新細明體"/>
      <family val="1"/>
      <charset val="136"/>
    </font>
    <font>
      <b/>
      <sz val="12"/>
      <color rgb="FFFF0000"/>
      <name val="Arial"/>
      <family val="1"/>
    </font>
    <font>
      <b/>
      <sz val="12"/>
      <color rgb="FFFF0000"/>
      <name val="微軟正黑體"/>
      <family val="1"/>
      <charset val="136"/>
    </font>
    <font>
      <sz val="12"/>
      <color rgb="FFFF0000"/>
      <name val="新細明體"/>
      <family val="1"/>
      <charset val="136"/>
    </font>
    <font>
      <sz val="12"/>
      <color rgb="FF0000FF"/>
      <name val="Arial"/>
      <family val="1"/>
    </font>
    <font>
      <sz val="12"/>
      <color rgb="FF0000FF"/>
      <name val="Arial"/>
      <family val="2"/>
    </font>
    <font>
      <sz val="12"/>
      <color rgb="FF0000FF"/>
      <name val="微軟正黑體"/>
      <family val="1"/>
      <charset val="136"/>
    </font>
    <font>
      <sz val="12"/>
      <color rgb="FF0000FF"/>
      <name val="微軟正黑體"/>
      <family val="2"/>
      <charset val="136"/>
    </font>
    <font>
      <b/>
      <sz val="12"/>
      <color rgb="FFFF0000"/>
      <name val="微軟正黑體"/>
      <family val="2"/>
      <charset val="136"/>
    </font>
  </fonts>
  <fills count="5">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9" tint="0.79998168889431442"/>
        <bgColor indexed="64"/>
      </patternFill>
    </fill>
  </fills>
  <borders count="5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medium">
        <color indexed="64"/>
      </left>
      <right style="medium">
        <color indexed="8"/>
      </right>
      <top style="medium">
        <color indexed="64"/>
      </top>
      <bottom style="medium">
        <color indexed="8"/>
      </bottom>
      <diagonal/>
    </border>
    <border>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style="medium">
        <color indexed="8"/>
      </right>
      <top/>
      <bottom style="medium">
        <color indexed="8"/>
      </bottom>
      <diagonal/>
    </border>
    <border>
      <left/>
      <right style="medium">
        <color indexed="8"/>
      </right>
      <top/>
      <bottom style="medium">
        <color indexed="8"/>
      </bottom>
      <diagonal/>
    </border>
    <border>
      <left/>
      <right style="medium">
        <color indexed="64"/>
      </right>
      <top/>
      <bottom style="medium">
        <color indexed="8"/>
      </bottom>
      <diagonal/>
    </border>
    <border>
      <left style="medium">
        <color indexed="64"/>
      </left>
      <right style="medium">
        <color indexed="8"/>
      </right>
      <top/>
      <bottom style="medium">
        <color indexed="64"/>
      </bottom>
      <diagonal/>
    </border>
    <border>
      <left/>
      <right style="medium">
        <color indexed="8"/>
      </right>
      <top/>
      <bottom style="medium">
        <color indexed="64"/>
      </bottom>
      <diagonal/>
    </border>
    <border>
      <left style="thin">
        <color indexed="64"/>
      </left>
      <right style="thin">
        <color indexed="64"/>
      </right>
      <top/>
      <bottom/>
      <diagonal/>
    </border>
    <border>
      <left style="medium">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style="medium">
        <color indexed="64"/>
      </right>
      <top style="thin">
        <color indexed="64"/>
      </top>
      <bottom/>
      <diagonal/>
    </border>
  </borders>
  <cellStyleXfs count="4">
    <xf numFmtId="0" fontId="0" fillId="0" borderId="0"/>
    <xf numFmtId="0" fontId="24" fillId="0" borderId="0">
      <alignment vertical="center"/>
    </xf>
    <xf numFmtId="41"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178">
    <xf numFmtId="0" fontId="0" fillId="0" borderId="0" xfId="0"/>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vertical="center" wrapText="1"/>
    </xf>
    <xf numFmtId="0" fontId="1" fillId="0" borderId="2" xfId="0" applyFont="1" applyBorder="1" applyAlignment="1">
      <alignment vertical="center"/>
    </xf>
    <xf numFmtId="41" fontId="1" fillId="0" borderId="2" xfId="0" applyNumberFormat="1" applyFont="1" applyBorder="1" applyAlignment="1">
      <alignment horizontal="center" vertical="center"/>
    </xf>
    <xf numFmtId="41" fontId="11" fillId="0" borderId="2" xfId="0" applyNumberFormat="1" applyFont="1" applyBorder="1" applyAlignment="1">
      <alignment horizontal="center" vertical="center"/>
    </xf>
    <xf numFmtId="0" fontId="1" fillId="0" borderId="0" xfId="0" applyFont="1" applyAlignment="1">
      <alignment vertical="center"/>
    </xf>
    <xf numFmtId="0" fontId="1" fillId="0" borderId="3" xfId="0" applyFont="1" applyBorder="1" applyAlignment="1">
      <alignment vertical="center"/>
    </xf>
    <xf numFmtId="41" fontId="1" fillId="0" borderId="3" xfId="0" applyNumberFormat="1" applyFont="1" applyBorder="1" applyAlignment="1">
      <alignment horizontal="center" vertical="center"/>
    </xf>
    <xf numFmtId="41" fontId="11" fillId="0" borderId="3" xfId="0" applyNumberFormat="1" applyFont="1" applyBorder="1" applyAlignment="1">
      <alignment horizontal="center" vertical="center"/>
    </xf>
    <xf numFmtId="0" fontId="1" fillId="0" borderId="0" xfId="0" applyFont="1" applyAlignment="1">
      <alignment horizontal="center" vertical="center"/>
    </xf>
    <xf numFmtId="41" fontId="1" fillId="0" borderId="0" xfId="0" applyNumberFormat="1" applyFont="1" applyAlignment="1">
      <alignment horizontal="center" vertical="center"/>
    </xf>
    <xf numFmtId="41" fontId="11" fillId="0" borderId="0" xfId="0" applyNumberFormat="1" applyFont="1" applyAlignment="1">
      <alignment vertical="center"/>
    </xf>
    <xf numFmtId="41" fontId="1" fillId="0" borderId="0" xfId="0" applyNumberFormat="1" applyFont="1" applyAlignment="1">
      <alignment vertical="center"/>
    </xf>
    <xf numFmtId="0" fontId="11" fillId="0" borderId="0" xfId="0" applyFont="1" applyAlignment="1">
      <alignment vertical="center"/>
    </xf>
    <xf numFmtId="0" fontId="12" fillId="0" borderId="0" xfId="0" applyNumberFormat="1" applyFont="1" applyAlignment="1">
      <alignment horizontal="left" vertical="center"/>
    </xf>
    <xf numFmtId="0" fontId="7" fillId="0" borderId="0" xfId="0" applyFont="1" applyFill="1" applyProtection="1"/>
    <xf numFmtId="0" fontId="6" fillId="0" borderId="4" xfId="0" applyFont="1" applyFill="1" applyBorder="1" applyAlignment="1" applyProtection="1">
      <alignment horizontal="center" vertical="center"/>
    </xf>
    <xf numFmtId="0" fontId="6" fillId="0" borderId="0" xfId="0" applyFont="1" applyAlignment="1">
      <alignmen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top" wrapText="1"/>
    </xf>
    <xf numFmtId="0" fontId="10" fillId="0" borderId="8" xfId="0" applyFont="1" applyBorder="1" applyAlignment="1">
      <alignment horizontal="center" vertical="center"/>
    </xf>
    <xf numFmtId="3" fontId="10" fillId="0" borderId="9" xfId="0" applyNumberFormat="1" applyFont="1" applyBorder="1" applyAlignment="1">
      <alignment horizontal="center" vertical="center"/>
    </xf>
    <xf numFmtId="9" fontId="17" fillId="0" borderId="9" xfId="0" applyNumberFormat="1" applyFont="1" applyBorder="1" applyAlignment="1">
      <alignment horizontal="center" vertical="top"/>
    </xf>
    <xf numFmtId="3" fontId="10" fillId="0" borderId="9" xfId="0" applyNumberFormat="1" applyFont="1" applyBorder="1" applyAlignment="1">
      <alignment horizontal="center" vertical="top"/>
    </xf>
    <xf numFmtId="3" fontId="10" fillId="0" borderId="10" xfId="0" applyNumberFormat="1" applyFont="1" applyBorder="1" applyAlignment="1">
      <alignment horizontal="center" vertical="top" wrapText="1"/>
    </xf>
    <xf numFmtId="176" fontId="0" fillId="0" borderId="0" xfId="0" applyNumberFormat="1"/>
    <xf numFmtId="0" fontId="10" fillId="0" borderId="9" xfId="0" applyFont="1" applyBorder="1" applyAlignment="1">
      <alignment horizontal="center" vertical="center"/>
    </xf>
    <xf numFmtId="0" fontId="10" fillId="0" borderId="11" xfId="0" applyFont="1" applyBorder="1" applyAlignment="1">
      <alignment horizontal="center" vertical="center"/>
    </xf>
    <xf numFmtId="3" fontId="10" fillId="0" borderId="12" xfId="0" applyNumberFormat="1" applyFont="1" applyBorder="1" applyAlignment="1">
      <alignment horizontal="center" vertical="center"/>
    </xf>
    <xf numFmtId="9" fontId="17" fillId="0" borderId="12" xfId="0" applyNumberFormat="1" applyFont="1" applyBorder="1" applyAlignment="1">
      <alignment horizontal="center" vertical="top"/>
    </xf>
    <xf numFmtId="0" fontId="3" fillId="0" borderId="0" xfId="0" applyFont="1" applyAlignment="1">
      <alignment horizontal="left" vertical="center"/>
    </xf>
    <xf numFmtId="0" fontId="3" fillId="0" borderId="0" xfId="0" applyFont="1"/>
    <xf numFmtId="0" fontId="1" fillId="0" borderId="13" xfId="0" applyFont="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top"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xf>
    <xf numFmtId="41" fontId="7" fillId="0" borderId="16" xfId="0" applyNumberFormat="1"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41" fontId="7" fillId="0" borderId="4" xfId="0" applyNumberFormat="1" applyFont="1" applyFill="1" applyBorder="1" applyAlignment="1" applyProtection="1">
      <alignment horizontal="center" vertical="center"/>
    </xf>
    <xf numFmtId="0" fontId="6" fillId="0" borderId="15" xfId="0" applyFont="1" applyFill="1" applyBorder="1" applyAlignment="1" applyProtection="1">
      <alignment horizontal="center" vertical="center" wrapText="1"/>
    </xf>
    <xf numFmtId="0" fontId="7"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vertical="center"/>
    </xf>
    <xf numFmtId="0" fontId="7" fillId="0" borderId="0" xfId="0" applyFont="1" applyFill="1" applyAlignment="1" applyProtection="1">
      <alignment horizontal="center"/>
    </xf>
    <xf numFmtId="3" fontId="7" fillId="0" borderId="0" xfId="0" applyNumberFormat="1" applyFont="1" applyFill="1" applyAlignment="1" applyProtection="1">
      <alignment vertical="center"/>
    </xf>
    <xf numFmtId="0" fontId="0" fillId="2" borderId="0" xfId="0" applyFill="1"/>
    <xf numFmtId="0" fontId="21" fillId="2" borderId="0" xfId="0" applyFont="1" applyFill="1" applyBorder="1" applyAlignment="1">
      <alignment horizontal="centerContinuous"/>
    </xf>
    <xf numFmtId="0" fontId="19" fillId="2" borderId="0" xfId="0" applyFont="1" applyFill="1" applyBorder="1" applyAlignment="1">
      <alignment horizontal="centerContinuous"/>
    </xf>
    <xf numFmtId="0" fontId="0" fillId="2" borderId="0" xfId="0" applyFill="1" applyBorder="1" applyAlignment="1">
      <alignment horizontal="centerContinuous"/>
    </xf>
    <xf numFmtId="0" fontId="18" fillId="2" borderId="0" xfId="0" applyFont="1" applyFill="1" applyBorder="1" applyAlignment="1">
      <alignment horizontal="right"/>
    </xf>
    <xf numFmtId="0" fontId="18" fillId="2" borderId="18" xfId="0" applyFont="1" applyFill="1" applyBorder="1"/>
    <xf numFmtId="0" fontId="18" fillId="2" borderId="19" xfId="0" applyFont="1" applyFill="1" applyBorder="1" applyAlignment="1">
      <alignment horizontal="center" vertical="center"/>
    </xf>
    <xf numFmtId="0" fontId="18" fillId="2" borderId="3" xfId="0" applyFont="1" applyFill="1" applyBorder="1" applyAlignment="1">
      <alignment horizontal="center" vertical="center" wrapText="1"/>
    </xf>
    <xf numFmtId="0" fontId="18" fillId="2" borderId="20" xfId="0" applyFont="1" applyFill="1" applyBorder="1" applyAlignment="1">
      <alignment horizontal="center" vertical="center"/>
    </xf>
    <xf numFmtId="0" fontId="18" fillId="2" borderId="3" xfId="0" applyFont="1" applyFill="1" applyBorder="1" applyAlignment="1">
      <alignment horizontal="center" vertical="center"/>
    </xf>
    <xf numFmtId="0" fontId="19" fillId="2" borderId="21" xfId="0" applyFont="1" applyFill="1" applyBorder="1" applyAlignment="1">
      <alignment horizontal="center"/>
    </xf>
    <xf numFmtId="41" fontId="19" fillId="2" borderId="0" xfId="2" applyFont="1" applyFill="1" applyBorder="1" applyAlignment="1">
      <alignment horizontal="center"/>
    </xf>
    <xf numFmtId="0" fontId="19" fillId="2" borderId="13" xfId="0" applyFont="1" applyFill="1" applyBorder="1" applyAlignment="1">
      <alignment horizontal="center"/>
    </xf>
    <xf numFmtId="0" fontId="19" fillId="2" borderId="24" xfId="0" applyFont="1" applyFill="1" applyBorder="1" applyAlignment="1">
      <alignment horizontal="center"/>
    </xf>
    <xf numFmtId="0" fontId="20" fillId="2" borderId="24" xfId="0" applyFont="1" applyFill="1" applyBorder="1" applyAlignment="1">
      <alignment horizontal="center"/>
    </xf>
    <xf numFmtId="0" fontId="20" fillId="2" borderId="25" xfId="0" applyFont="1" applyFill="1" applyBorder="1" applyAlignment="1">
      <alignment horizontal="center"/>
    </xf>
    <xf numFmtId="0" fontId="19" fillId="2" borderId="26" xfId="0" applyFont="1" applyFill="1" applyBorder="1" applyAlignment="1">
      <alignment horizontal="center"/>
    </xf>
    <xf numFmtId="0" fontId="19" fillId="2" borderId="2" xfId="0" applyFont="1" applyFill="1" applyBorder="1" applyAlignment="1">
      <alignment horizontal="center"/>
    </xf>
    <xf numFmtId="0" fontId="19" fillId="2" borderId="19" xfId="0" applyFont="1" applyFill="1" applyBorder="1" applyAlignment="1">
      <alignment horizontal="center"/>
    </xf>
    <xf numFmtId="0" fontId="20" fillId="2" borderId="27" xfId="0" applyFont="1" applyFill="1" applyBorder="1" applyAlignment="1">
      <alignment horizontal="center"/>
    </xf>
    <xf numFmtId="0" fontId="19" fillId="2" borderId="28" xfId="0" applyFont="1" applyFill="1" applyBorder="1" applyAlignment="1">
      <alignment horizontal="center"/>
    </xf>
    <xf numFmtId="0" fontId="19" fillId="2" borderId="29" xfId="0" applyFont="1" applyFill="1" applyBorder="1" applyAlignment="1">
      <alignment horizontal="center"/>
    </xf>
    <xf numFmtId="0" fontId="19" fillId="2" borderId="30" xfId="0" applyFont="1" applyFill="1" applyBorder="1" applyAlignment="1">
      <alignment horizontal="center"/>
    </xf>
    <xf numFmtId="0" fontId="20" fillId="2" borderId="31" xfId="0" applyFont="1" applyFill="1" applyBorder="1" applyAlignment="1">
      <alignment horizontal="center"/>
    </xf>
    <xf numFmtId="0" fontId="7" fillId="0" borderId="0" xfId="0" applyFont="1" applyFill="1" applyBorder="1" applyProtection="1"/>
    <xf numFmtId="0" fontId="7" fillId="0" borderId="32" xfId="0" applyFont="1" applyFill="1" applyBorder="1" applyProtection="1"/>
    <xf numFmtId="41" fontId="7" fillId="0" borderId="15" xfId="0" applyNumberFormat="1" applyFont="1" applyFill="1" applyBorder="1" applyAlignment="1" applyProtection="1">
      <alignment horizontal="center" vertical="center"/>
    </xf>
    <xf numFmtId="176" fontId="7" fillId="0" borderId="33" xfId="0" applyNumberFormat="1" applyFont="1" applyFill="1" applyBorder="1" applyAlignment="1" applyProtection="1">
      <alignment horizontal="center" vertical="center"/>
      <protection locked="0"/>
    </xf>
    <xf numFmtId="176" fontId="6" fillId="0" borderId="33" xfId="0" applyNumberFormat="1" applyFont="1" applyFill="1" applyBorder="1" applyAlignment="1" applyProtection="1">
      <alignment horizontal="center" vertical="center"/>
      <protection locked="0"/>
    </xf>
    <xf numFmtId="0" fontId="20" fillId="2" borderId="30" xfId="0" applyFont="1" applyFill="1" applyBorder="1" applyAlignment="1">
      <alignment horizontal="center"/>
    </xf>
    <xf numFmtId="0" fontId="25" fillId="0" borderId="0" xfId="0" applyFont="1" applyAlignment="1">
      <alignment vertical="center"/>
    </xf>
    <xf numFmtId="0" fontId="26" fillId="0" borderId="0" xfId="0" applyNumberFormat="1" applyFont="1" applyAlignment="1">
      <alignment horizontal="left" vertical="center"/>
    </xf>
    <xf numFmtId="0" fontId="27" fillId="0" borderId="0" xfId="0" applyNumberFormat="1" applyFont="1" applyAlignment="1">
      <alignment horizontal="left" vertical="center"/>
    </xf>
    <xf numFmtId="0" fontId="26" fillId="0" borderId="0" xfId="0" applyFont="1" applyAlignment="1">
      <alignment horizontal="center" vertical="center"/>
    </xf>
    <xf numFmtId="41" fontId="26" fillId="0" borderId="0" xfId="0" applyNumberFormat="1" applyFont="1" applyAlignment="1">
      <alignment horizontal="center" vertical="center"/>
    </xf>
    <xf numFmtId="41" fontId="27" fillId="0" borderId="0" xfId="0" applyNumberFormat="1" applyFont="1" applyAlignment="1">
      <alignment vertical="center"/>
    </xf>
    <xf numFmtId="41" fontId="26" fillId="0" borderId="0" xfId="0" applyNumberFormat="1" applyFont="1" applyAlignment="1">
      <alignment vertical="center"/>
    </xf>
    <xf numFmtId="0" fontId="26" fillId="0" borderId="0" xfId="0" applyFont="1" applyAlignment="1">
      <alignment vertical="center"/>
    </xf>
    <xf numFmtId="0" fontId="28" fillId="0" borderId="0" xfId="0" applyNumberFormat="1" applyFont="1" applyAlignment="1">
      <alignment horizontal="left" vertical="center"/>
    </xf>
    <xf numFmtId="0" fontId="28" fillId="0" borderId="0" xfId="0" applyNumberFormat="1" applyFont="1" applyAlignment="1">
      <alignment horizontal="left" vertical="center" indent="1"/>
    </xf>
    <xf numFmtId="0" fontId="28" fillId="0" borderId="0" xfId="0" applyFont="1" applyAlignment="1">
      <alignment horizontal="center" vertical="center"/>
    </xf>
    <xf numFmtId="0" fontId="29" fillId="0" borderId="0" xfId="0" applyFont="1" applyAlignment="1">
      <alignment horizontal="center"/>
    </xf>
    <xf numFmtId="0" fontId="28" fillId="0" borderId="0" xfId="0" applyFont="1" applyAlignment="1">
      <alignment vertical="center"/>
    </xf>
    <xf numFmtId="0" fontId="30" fillId="0" borderId="0" xfId="0" applyFont="1" applyAlignment="1">
      <alignment horizontal="center"/>
    </xf>
    <xf numFmtId="41" fontId="28" fillId="0" borderId="0" xfId="0" applyNumberFormat="1" applyFont="1" applyAlignment="1">
      <alignment vertical="center"/>
    </xf>
    <xf numFmtId="0" fontId="33" fillId="0" borderId="0" xfId="0" applyFont="1" applyAlignment="1">
      <alignment horizontal="center"/>
    </xf>
    <xf numFmtId="0" fontId="34" fillId="0" borderId="0" xfId="0" applyFont="1" applyBorder="1" applyAlignment="1">
      <alignment horizontal="center"/>
    </xf>
    <xf numFmtId="0" fontId="34" fillId="2" borderId="21" xfId="0" applyFont="1" applyFill="1" applyBorder="1" applyAlignment="1">
      <alignment horizontal="center" vertical="center" wrapText="1"/>
    </xf>
    <xf numFmtId="0" fontId="34" fillId="2" borderId="0" xfId="0" applyFont="1" applyFill="1" applyBorder="1" applyAlignment="1">
      <alignment horizontal="center" vertical="center"/>
    </xf>
    <xf numFmtId="0" fontId="34" fillId="2" borderId="22" xfId="0" applyFont="1" applyFill="1" applyBorder="1" applyAlignment="1">
      <alignment horizontal="center" vertical="center" wrapText="1"/>
    </xf>
    <xf numFmtId="0" fontId="34" fillId="2" borderId="23" xfId="0" applyFont="1" applyFill="1" applyBorder="1" applyAlignment="1">
      <alignment horizontal="center" vertical="center"/>
    </xf>
    <xf numFmtId="0" fontId="34" fillId="2" borderId="24" xfId="0" applyFont="1" applyFill="1" applyBorder="1" applyAlignment="1">
      <alignment vertical="center" wrapText="1"/>
    </xf>
    <xf numFmtId="0" fontId="34" fillId="2" borderId="25" xfId="0" applyFont="1" applyFill="1" applyBorder="1" applyAlignment="1">
      <alignment vertical="center" wrapText="1"/>
    </xf>
    <xf numFmtId="0" fontId="33" fillId="0" borderId="0" xfId="0" applyFont="1" applyAlignment="1">
      <alignment horizontal="center" vertical="center"/>
    </xf>
    <xf numFmtId="176" fontId="33" fillId="0" borderId="0" xfId="0" applyNumberFormat="1" applyFont="1" applyAlignment="1">
      <alignment horizontal="center"/>
    </xf>
    <xf numFmtId="0" fontId="34" fillId="0" borderId="0" xfId="0" applyFont="1" applyAlignment="1">
      <alignment horizontal="center"/>
    </xf>
    <xf numFmtId="0" fontId="35" fillId="0" borderId="0" xfId="0" applyFont="1" applyAlignment="1">
      <alignment horizontal="center"/>
    </xf>
    <xf numFmtId="0" fontId="36" fillId="0" borderId="0" xfId="0" applyFont="1" applyAlignment="1">
      <alignment horizontal="center"/>
    </xf>
    <xf numFmtId="0" fontId="38" fillId="0" borderId="0" xfId="0" applyFont="1" applyFill="1" applyAlignment="1">
      <alignment vertical="center"/>
    </xf>
    <xf numFmtId="0" fontId="40" fillId="0" borderId="0" xfId="0" applyFont="1" applyAlignment="1">
      <alignment horizontal="center"/>
    </xf>
    <xf numFmtId="0" fontId="42" fillId="0" borderId="0" xfId="0" applyFont="1" applyAlignment="1">
      <alignment vertical="center"/>
    </xf>
    <xf numFmtId="41" fontId="43" fillId="2" borderId="0" xfId="2" applyFont="1" applyFill="1" applyBorder="1" applyAlignment="1">
      <alignment horizontal="center"/>
    </xf>
    <xf numFmtId="0" fontId="43" fillId="2" borderId="13" xfId="0" applyFont="1" applyFill="1" applyBorder="1" applyAlignment="1">
      <alignment horizontal="center"/>
    </xf>
    <xf numFmtId="0" fontId="43" fillId="2" borderId="24" xfId="0" applyFont="1" applyFill="1" applyBorder="1" applyAlignment="1">
      <alignment horizontal="center"/>
    </xf>
    <xf numFmtId="0" fontId="43" fillId="2" borderId="25" xfId="0" applyFont="1" applyFill="1" applyBorder="1" applyAlignment="1">
      <alignment horizontal="center"/>
    </xf>
    <xf numFmtId="0" fontId="3" fillId="0" borderId="0" xfId="0" applyFont="1" applyFill="1" applyBorder="1"/>
    <xf numFmtId="0" fontId="0" fillId="0" borderId="0" xfId="0" applyFill="1" applyBorder="1"/>
    <xf numFmtId="0" fontId="0" fillId="0" borderId="0" xfId="0" applyFill="1"/>
    <xf numFmtId="0" fontId="41" fillId="0" borderId="0" xfId="0" applyNumberFormat="1" applyFont="1" applyAlignment="1">
      <alignment horizontal="left" vertical="center"/>
    </xf>
    <xf numFmtId="41" fontId="19" fillId="2" borderId="13" xfId="2" applyFont="1" applyFill="1" applyBorder="1" applyAlignment="1">
      <alignment horizontal="center"/>
    </xf>
    <xf numFmtId="0" fontId="20" fillId="2" borderId="13" xfId="0" applyFont="1" applyFill="1" applyBorder="1" applyAlignment="1">
      <alignment horizontal="center"/>
    </xf>
    <xf numFmtId="41" fontId="19" fillId="2" borderId="30" xfId="2" applyFont="1" applyFill="1" applyBorder="1" applyAlignment="1">
      <alignment horizontal="center"/>
    </xf>
    <xf numFmtId="41" fontId="19" fillId="2" borderId="48" xfId="2" applyFont="1" applyFill="1" applyBorder="1" applyAlignment="1">
      <alignment horizontal="center"/>
    </xf>
    <xf numFmtId="0" fontId="20" fillId="2" borderId="19" xfId="0" applyFont="1" applyFill="1" applyBorder="1" applyAlignment="1">
      <alignment horizontal="center"/>
    </xf>
    <xf numFmtId="41" fontId="19" fillId="2" borderId="22" xfId="2" applyFont="1" applyFill="1" applyBorder="1" applyAlignment="1">
      <alignment horizontal="center"/>
    </xf>
    <xf numFmtId="0" fontId="19" fillId="2" borderId="22" xfId="0" applyFont="1" applyFill="1" applyBorder="1" applyAlignment="1">
      <alignment horizontal="center"/>
    </xf>
    <xf numFmtId="0" fontId="20" fillId="2" borderId="22" xfId="0" applyFont="1" applyFill="1" applyBorder="1" applyAlignment="1">
      <alignment horizontal="center"/>
    </xf>
    <xf numFmtId="0" fontId="20" fillId="2" borderId="49" xfId="0" applyFont="1" applyFill="1" applyBorder="1" applyAlignment="1">
      <alignment horizontal="center"/>
    </xf>
    <xf numFmtId="0" fontId="47" fillId="0" borderId="0" xfId="0" applyNumberFormat="1" applyFont="1" applyAlignment="1">
      <alignment horizontal="left" vertical="center"/>
    </xf>
    <xf numFmtId="0" fontId="7" fillId="0" borderId="0" xfId="0" applyFont="1" applyFill="1" applyAlignment="1" applyProtection="1">
      <alignment vertical="center"/>
    </xf>
    <xf numFmtId="0" fontId="0" fillId="0" borderId="0" xfId="0" applyAlignment="1" applyProtection="1">
      <alignment vertical="center"/>
    </xf>
    <xf numFmtId="0" fontId="8" fillId="0" borderId="15" xfId="3" applyFont="1" applyFill="1" applyBorder="1" applyAlignment="1" applyProtection="1">
      <alignment horizontal="center" vertical="center"/>
      <protection locked="0"/>
    </xf>
    <xf numFmtId="0" fontId="8" fillId="0" borderId="16" xfId="3" applyFont="1" applyFill="1" applyBorder="1" applyAlignment="1" applyProtection="1">
      <alignment horizontal="center" vertical="center"/>
      <protection locked="0"/>
    </xf>
    <xf numFmtId="0" fontId="8" fillId="0" borderId="17" xfId="3" applyFont="1" applyFill="1" applyBorder="1" applyAlignment="1" applyProtection="1">
      <alignment horizontal="center" vertical="center"/>
      <protection locked="0"/>
    </xf>
    <xf numFmtId="0" fontId="8" fillId="0" borderId="4" xfId="3" applyFont="1" applyFill="1" applyBorder="1" applyAlignment="1" applyProtection="1">
      <alignment horizontal="center" vertical="center"/>
      <protection locked="0"/>
    </xf>
    <xf numFmtId="0" fontId="8" fillId="0" borderId="40" xfId="3" applyFont="1" applyFill="1" applyBorder="1" applyAlignment="1" applyProtection="1">
      <alignment horizontal="center" vertical="center"/>
      <protection locked="0"/>
    </xf>
    <xf numFmtId="0" fontId="8" fillId="0" borderId="41" xfId="3" applyFont="1" applyBorder="1" applyAlignment="1" applyProtection="1">
      <alignment horizontal="center" vertical="center"/>
      <protection locked="0"/>
    </xf>
    <xf numFmtId="0" fontId="15" fillId="0" borderId="35" xfId="0" applyFont="1" applyBorder="1" applyAlignment="1" applyProtection="1">
      <alignment horizontal="left" vertical="center" wrapText="1"/>
    </xf>
    <xf numFmtId="0" fontId="0" fillId="0" borderId="35" xfId="0" applyBorder="1" applyAlignment="1">
      <alignment vertical="center"/>
    </xf>
    <xf numFmtId="0" fontId="9" fillId="0" borderId="34" xfId="0" applyFont="1" applyFill="1" applyBorder="1" applyAlignment="1" applyProtection="1">
      <alignment horizontal="center" vertical="center" wrapText="1"/>
    </xf>
    <xf numFmtId="0" fontId="0" fillId="0" borderId="35" xfId="0" applyBorder="1" applyAlignment="1" applyProtection="1"/>
    <xf numFmtId="0" fontId="0" fillId="0" borderId="36" xfId="0" applyBorder="1" applyAlignment="1" applyProtection="1"/>
    <xf numFmtId="0" fontId="7" fillId="0" borderId="37" xfId="0" applyFont="1" applyFill="1" applyBorder="1" applyAlignment="1" applyProtection="1">
      <alignment horizontal="center" vertical="center"/>
    </xf>
    <xf numFmtId="0" fontId="7" fillId="0" borderId="38" xfId="0" applyFont="1" applyFill="1" applyBorder="1" applyAlignment="1" applyProtection="1">
      <alignment horizontal="center" vertical="center"/>
    </xf>
    <xf numFmtId="0" fontId="7" fillId="0" borderId="39"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1" fillId="0" borderId="1" xfId="0" applyFont="1" applyBorder="1" applyAlignment="1">
      <alignment horizontal="center" vertical="center" wrapText="1"/>
    </xf>
    <xf numFmtId="0" fontId="31" fillId="2" borderId="42" xfId="0" applyFont="1" applyFill="1" applyBorder="1" applyAlignment="1">
      <alignment horizontal="left" vertical="center" wrapText="1"/>
    </xf>
    <xf numFmtId="0" fontId="31" fillId="2" borderId="27" xfId="0" applyFont="1" applyFill="1" applyBorder="1" applyAlignment="1">
      <alignment horizontal="left" vertical="center" wrapText="1"/>
    </xf>
    <xf numFmtId="0" fontId="33" fillId="0" borderId="0" xfId="0" applyFont="1" applyBorder="1" applyAlignment="1">
      <alignment horizontal="center" vertical="center"/>
    </xf>
    <xf numFmtId="0" fontId="34" fillId="0" borderId="0" xfId="0" applyFont="1" applyBorder="1" applyAlignment="1">
      <alignment horizontal="center"/>
    </xf>
    <xf numFmtId="0" fontId="18" fillId="2" borderId="43" xfId="0" applyFont="1" applyFill="1" applyBorder="1" applyAlignment="1">
      <alignment horizontal="center" vertical="center" wrapText="1"/>
    </xf>
    <xf numFmtId="0" fontId="0" fillId="2" borderId="26" xfId="0" applyFill="1" applyBorder="1" applyAlignment="1">
      <alignment horizontal="center" vertical="center" wrapText="1"/>
    </xf>
    <xf numFmtId="0" fontId="18" fillId="2" borderId="44" xfId="0" applyFont="1"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31" fillId="2" borderId="47" xfId="0" applyFont="1" applyFill="1" applyBorder="1" applyAlignment="1">
      <alignment horizontal="left" vertical="center" wrapText="1"/>
    </xf>
    <xf numFmtId="0" fontId="31" fillId="2" borderId="2" xfId="0" applyFont="1" applyFill="1" applyBorder="1" applyAlignment="1">
      <alignment horizontal="left" vertical="center" wrapText="1"/>
    </xf>
    <xf numFmtId="0" fontId="3" fillId="0" borderId="0" xfId="0" applyFont="1" applyAlignment="1">
      <alignment horizontal="left" vertical="center"/>
    </xf>
    <xf numFmtId="0" fontId="16" fillId="0" borderId="0" xfId="0" applyFont="1" applyAlignment="1">
      <alignment horizontal="center" vertical="center"/>
    </xf>
    <xf numFmtId="0" fontId="45" fillId="0" borderId="0" xfId="1" applyFont="1" applyFill="1" applyBorder="1" applyAlignment="1">
      <alignment horizontal="left" vertical="center"/>
    </xf>
    <xf numFmtId="0" fontId="44" fillId="0" borderId="0" xfId="0" applyFont="1" applyFill="1" applyAlignment="1">
      <alignment vertical="center"/>
    </xf>
    <xf numFmtId="0" fontId="0" fillId="3" borderId="1" xfId="0" applyFont="1" applyFill="1" applyBorder="1" applyAlignment="1">
      <alignment horizontal="center" vertical="center" wrapText="1"/>
    </xf>
    <xf numFmtId="0" fontId="1" fillId="3" borderId="13" xfId="0" applyFont="1" applyFill="1" applyBorder="1" applyAlignment="1">
      <alignment horizontal="center" vertical="center" wrapText="1"/>
    </xf>
    <xf numFmtId="41" fontId="12" fillId="3" borderId="2" xfId="0" applyNumberFormat="1" applyFont="1" applyFill="1" applyBorder="1" applyAlignment="1">
      <alignment horizontal="center" vertical="center"/>
    </xf>
    <xf numFmtId="41" fontId="13" fillId="3" borderId="2" xfId="0" applyNumberFormat="1" applyFont="1" applyFill="1" applyBorder="1" applyAlignment="1">
      <alignment horizontal="center" vertical="center"/>
    </xf>
    <xf numFmtId="0" fontId="51" fillId="3" borderId="0" xfId="0" applyFont="1" applyFill="1" applyAlignment="1">
      <alignment vertical="center"/>
    </xf>
    <xf numFmtId="0" fontId="1" fillId="3" borderId="0" xfId="0" applyFont="1" applyFill="1" applyAlignment="1">
      <alignment vertical="center"/>
    </xf>
    <xf numFmtId="0" fontId="0" fillId="4" borderId="1" xfId="0" applyFont="1" applyFill="1" applyBorder="1" applyAlignment="1">
      <alignment horizontal="center" vertical="center" wrapText="1"/>
    </xf>
    <xf numFmtId="0" fontId="1" fillId="4" borderId="13" xfId="0" applyFont="1" applyFill="1" applyBorder="1" applyAlignment="1">
      <alignment horizontal="center" vertical="center" wrapText="1"/>
    </xf>
    <xf numFmtId="41" fontId="12" fillId="4" borderId="2" xfId="0" applyNumberFormat="1" applyFont="1" applyFill="1" applyBorder="1" applyAlignment="1">
      <alignment horizontal="center" vertical="center"/>
    </xf>
    <xf numFmtId="41" fontId="13" fillId="4" borderId="2" xfId="0" applyNumberFormat="1" applyFont="1" applyFill="1" applyBorder="1" applyAlignment="1">
      <alignment horizontal="center" vertical="center"/>
    </xf>
    <xf numFmtId="0" fontId="51" fillId="4" borderId="0" xfId="0" applyFont="1" applyFill="1" applyAlignment="1">
      <alignment vertical="center"/>
    </xf>
    <xf numFmtId="0" fontId="1" fillId="4" borderId="0" xfId="0" applyFont="1" applyFill="1" applyAlignment="1">
      <alignment vertical="center"/>
    </xf>
  </cellXfs>
  <cellStyles count="4">
    <cellStyle name="一般" xfId="0" builtinId="0"/>
    <cellStyle name="一般 2" xfId="1" xr:uid="{00000000-0005-0000-0000-000001000000}"/>
    <cellStyle name="千分位[0]" xfId="2" builtinId="6"/>
    <cellStyle name="超連結" xfId="3" builtinId="8"/>
  </cellStyles>
  <dxfs count="1">
    <dxf>
      <font>
        <strike val="0"/>
        <condense val="0"/>
        <extend val="0"/>
        <color indexed="10"/>
      </font>
    </dxf>
  </dxfs>
  <tableStyles count="0" defaultTableStyle="TableStyleMedium9" defaultPivotStyle="PivotStyleLight16"/>
  <colors>
    <mruColors>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7"/>
  <sheetViews>
    <sheetView tabSelected="1" workbookViewId="0">
      <selection activeCell="B2" sqref="B2"/>
    </sheetView>
  </sheetViews>
  <sheetFormatPr defaultRowHeight="19.5"/>
  <cols>
    <col min="1" max="4" width="19.875" style="47" customWidth="1"/>
    <col min="5" max="6" width="19.875" style="19" customWidth="1"/>
    <col min="7" max="16384" width="9" style="19"/>
  </cols>
  <sheetData>
    <row r="1" spans="1:6" ht="50.1" customHeight="1" thickBot="1">
      <c r="A1" s="141" t="s">
        <v>115</v>
      </c>
      <c r="B1" s="142"/>
      <c r="C1" s="142"/>
      <c r="D1" s="142"/>
      <c r="E1" s="142"/>
      <c r="F1" s="143"/>
    </row>
    <row r="2" spans="1:6" ht="45" customHeight="1" thickBot="1">
      <c r="A2" s="20" t="s">
        <v>48</v>
      </c>
      <c r="B2" s="79">
        <v>330</v>
      </c>
      <c r="C2" s="41" t="s">
        <v>49</v>
      </c>
      <c r="D2" s="79">
        <v>76500</v>
      </c>
      <c r="E2" s="41" t="s">
        <v>77</v>
      </c>
      <c r="F2" s="80"/>
    </row>
    <row r="3" spans="1:6" ht="14.25" customHeight="1">
      <c r="A3" s="144"/>
      <c r="B3" s="145"/>
      <c r="C3" s="145"/>
      <c r="D3" s="146"/>
      <c r="E3" s="76"/>
      <c r="F3" s="77"/>
    </row>
    <row r="4" spans="1:6" ht="45" customHeight="1">
      <c r="A4" s="147" t="s">
        <v>53</v>
      </c>
      <c r="B4" s="148"/>
      <c r="C4" s="149" t="s">
        <v>1</v>
      </c>
      <c r="D4" s="148"/>
      <c r="E4" s="149" t="s">
        <v>57</v>
      </c>
      <c r="F4" s="147"/>
    </row>
    <row r="5" spans="1:6" ht="45" customHeight="1">
      <c r="A5" s="42" t="s">
        <v>54</v>
      </c>
      <c r="B5" s="43">
        <f>公保保額</f>
        <v>32630</v>
      </c>
      <c r="C5" s="44" t="s">
        <v>0</v>
      </c>
      <c r="D5" s="45">
        <f>健保保額</f>
        <v>76500</v>
      </c>
      <c r="E5" s="44" t="s">
        <v>59</v>
      </c>
      <c r="F5" s="78">
        <f>公保保額</f>
        <v>32630</v>
      </c>
    </row>
    <row r="6" spans="1:6" ht="45" customHeight="1">
      <c r="A6" s="42" t="s">
        <v>3</v>
      </c>
      <c r="B6" s="43">
        <f>公保自付</f>
        <v>1178</v>
      </c>
      <c r="C6" s="44" t="s">
        <v>4</v>
      </c>
      <c r="D6" s="43">
        <f>健保自付</f>
        <v>1187</v>
      </c>
      <c r="E6" s="44" t="s">
        <v>60</v>
      </c>
      <c r="F6" s="78">
        <f>自提金額</f>
        <v>2741</v>
      </c>
    </row>
    <row r="7" spans="1:6" ht="45" customHeight="1">
      <c r="A7" s="46" t="s">
        <v>5</v>
      </c>
      <c r="B7" s="43">
        <f>公保校付</f>
        <v>1094</v>
      </c>
      <c r="C7" s="44" t="s">
        <v>5</v>
      </c>
      <c r="D7" s="45">
        <f>健保校付</f>
        <v>2173</v>
      </c>
      <c r="E7" s="44" t="s">
        <v>61</v>
      </c>
      <c r="F7" s="78">
        <f>校提金額</f>
        <v>2545</v>
      </c>
    </row>
    <row r="8" spans="1:6" ht="45" customHeight="1">
      <c r="A8" s="133" t="s">
        <v>55</v>
      </c>
      <c r="B8" s="134"/>
      <c r="C8" s="135" t="s">
        <v>2</v>
      </c>
      <c r="D8" s="136"/>
      <c r="E8" s="137" t="s">
        <v>78</v>
      </c>
      <c r="F8" s="138"/>
    </row>
    <row r="9" spans="1:6" ht="48" customHeight="1">
      <c r="A9" s="139" t="s">
        <v>116</v>
      </c>
      <c r="B9" s="140"/>
      <c r="C9" s="140"/>
      <c r="D9" s="140"/>
      <c r="E9" s="140"/>
      <c r="F9" s="140"/>
    </row>
    <row r="10" spans="1:6">
      <c r="A10" s="131"/>
      <c r="B10" s="132"/>
      <c r="C10" s="48"/>
      <c r="D10" s="48"/>
    </row>
    <row r="11" spans="1:6" hidden="1">
      <c r="B11" s="47" t="s">
        <v>56</v>
      </c>
      <c r="C11" s="48">
        <f>VLOOKUP($B$2,公保保額分級分攤表!C:D,2,FALSE)</f>
        <v>32630</v>
      </c>
      <c r="D11" s="48"/>
    </row>
    <row r="12" spans="1:6" hidden="1">
      <c r="A12" s="47" t="s">
        <v>50</v>
      </c>
      <c r="B12" s="47" t="s">
        <v>0</v>
      </c>
      <c r="C12" s="48">
        <f>LOOKUP($D$2,健保保額分級分攤表!B:B,健保保額分級分攤表!D:D)</f>
        <v>76500</v>
      </c>
      <c r="D12" s="48"/>
    </row>
    <row r="13" spans="1:6" hidden="1">
      <c r="A13" s="47" t="s">
        <v>51</v>
      </c>
      <c r="C13" s="48"/>
      <c r="D13" s="48"/>
    </row>
    <row r="14" spans="1:6" hidden="1">
      <c r="A14" s="47" t="s">
        <v>52</v>
      </c>
      <c r="B14" s="47" t="s">
        <v>71</v>
      </c>
      <c r="C14" s="48">
        <f>IF(公保保額=0,0,IF(F2="",C21,VLOOKUP(F2,B20:F25,2,FALSE)))</f>
        <v>1178</v>
      </c>
      <c r="D14" s="48"/>
    </row>
    <row r="15" spans="1:6" hidden="1">
      <c r="A15" s="19">
        <v>90</v>
      </c>
      <c r="B15" s="47" t="s">
        <v>72</v>
      </c>
      <c r="C15" s="48">
        <f>IF(F2="",D21,VLOOKUP(F2,B20:D25,3,FALSE))</f>
        <v>1094</v>
      </c>
    </row>
    <row r="16" spans="1:6" hidden="1">
      <c r="A16" s="19">
        <v>100</v>
      </c>
      <c r="B16" s="47" t="s">
        <v>73</v>
      </c>
      <c r="C16" s="48">
        <f>IF(健保保額=0,0,IF(F2="",E21,VLOOKUP(F2,B20:F25,4,FALSE)))</f>
        <v>1187</v>
      </c>
    </row>
    <row r="17" spans="1:6" hidden="1">
      <c r="A17" s="19">
        <v>110</v>
      </c>
      <c r="B17" s="47" t="s">
        <v>74</v>
      </c>
      <c r="C17" s="48">
        <f>IF(F2="",F21,VLOOKUP(F2,B20:F25,5,FALSE))</f>
        <v>2173</v>
      </c>
      <c r="D17" s="49"/>
    </row>
    <row r="18" spans="1:6" hidden="1">
      <c r="A18" s="19">
        <v>120</v>
      </c>
      <c r="B18" s="47" t="s">
        <v>80</v>
      </c>
      <c r="C18" s="48">
        <f>ROUND(VLOOKUP(公保保額,私校退儲基金提撥表!B:G,3,FALSE),0)</f>
        <v>2741</v>
      </c>
      <c r="D18" s="49"/>
    </row>
    <row r="19" spans="1:6" hidden="1">
      <c r="A19" s="19">
        <v>130</v>
      </c>
      <c r="B19" s="47" t="s">
        <v>81</v>
      </c>
      <c r="C19" s="48">
        <f>VLOOKUP(公保保額,私校退儲基金提撥表!B:G,4,FALSE)</f>
        <v>2545</v>
      </c>
      <c r="D19" s="49"/>
    </row>
    <row r="20" spans="1:6" hidden="1">
      <c r="A20" s="19">
        <v>140</v>
      </c>
      <c r="C20" s="48" t="s">
        <v>71</v>
      </c>
      <c r="D20" s="48" t="s">
        <v>72</v>
      </c>
      <c r="E20" s="48" t="s">
        <v>73</v>
      </c>
      <c r="F20" s="48" t="s">
        <v>74</v>
      </c>
    </row>
    <row r="21" spans="1:6" hidden="1">
      <c r="A21" s="19">
        <v>150</v>
      </c>
      <c r="B21" s="47" t="s">
        <v>75</v>
      </c>
      <c r="C21" s="48">
        <f>VLOOKUP($C$11,公保保額分級分攤表!D:F,2,FALSE)</f>
        <v>1178</v>
      </c>
      <c r="D21" s="48">
        <f>VLOOKUP($C$11,公保保額分級分攤表!D:F,3,FALSE)</f>
        <v>1094</v>
      </c>
      <c r="E21" s="48">
        <f>VLOOKUP(健保保額,健保保額分級分攤表!D:E,2,FALSE)</f>
        <v>1187</v>
      </c>
      <c r="F21" s="48">
        <f>VLOOKUP(健保保額,健保保額分級分攤表!D:I,6,FALSE)</f>
        <v>2173</v>
      </c>
    </row>
    <row r="22" spans="1:6" hidden="1">
      <c r="A22" s="19">
        <v>160</v>
      </c>
      <c r="B22" s="47" t="s">
        <v>70</v>
      </c>
      <c r="C22" s="48" t="s">
        <v>76</v>
      </c>
      <c r="D22" s="48">
        <f>C21+D21</f>
        <v>2272</v>
      </c>
      <c r="E22" s="48" t="s">
        <v>76</v>
      </c>
      <c r="F22" s="50">
        <f>E21+F21</f>
        <v>3360</v>
      </c>
    </row>
    <row r="23" spans="1:6" hidden="1">
      <c r="A23" s="19">
        <v>170</v>
      </c>
      <c r="B23" s="47" t="s">
        <v>50</v>
      </c>
      <c r="C23" s="48">
        <f>C21-ROUND(C21/4,0)</f>
        <v>883</v>
      </c>
      <c r="D23" s="48">
        <f>D21</f>
        <v>1094</v>
      </c>
      <c r="E23" s="50">
        <f>E21-ROUND(E21/4,0)</f>
        <v>890</v>
      </c>
      <c r="F23" s="48">
        <f>F21</f>
        <v>2173</v>
      </c>
    </row>
    <row r="24" spans="1:6" hidden="1">
      <c r="A24" s="19">
        <v>180</v>
      </c>
      <c r="B24" s="47" t="s">
        <v>51</v>
      </c>
      <c r="C24" s="48">
        <f>C21-ROUND(C21/2,0)</f>
        <v>589</v>
      </c>
      <c r="D24" s="48">
        <f>D21</f>
        <v>1094</v>
      </c>
      <c r="E24" s="50">
        <f>E21-ROUND(E21/2,0)</f>
        <v>593</v>
      </c>
      <c r="F24" s="48">
        <f>F21</f>
        <v>2173</v>
      </c>
    </row>
    <row r="25" spans="1:6" hidden="1">
      <c r="A25" s="19">
        <v>190</v>
      </c>
      <c r="B25" s="47" t="s">
        <v>52</v>
      </c>
      <c r="C25" s="48">
        <v>0</v>
      </c>
      <c r="D25" s="48">
        <f>D21</f>
        <v>1094</v>
      </c>
      <c r="E25" s="50">
        <v>0</v>
      </c>
      <c r="F25" s="48">
        <f>F21</f>
        <v>2173</v>
      </c>
    </row>
    <row r="26" spans="1:6" hidden="1">
      <c r="A26" s="19">
        <v>200</v>
      </c>
      <c r="C26" s="48"/>
      <c r="D26" s="48"/>
    </row>
    <row r="27" spans="1:6" hidden="1">
      <c r="A27" s="19">
        <v>210</v>
      </c>
    </row>
    <row r="28" spans="1:6" hidden="1">
      <c r="A28" s="19">
        <v>220</v>
      </c>
    </row>
    <row r="29" spans="1:6" hidden="1">
      <c r="A29" s="19">
        <v>230</v>
      </c>
    </row>
    <row r="30" spans="1:6" hidden="1">
      <c r="A30" s="19">
        <v>245</v>
      </c>
    </row>
    <row r="31" spans="1:6" hidden="1">
      <c r="A31" s="19">
        <v>260</v>
      </c>
    </row>
    <row r="32" spans="1:6" hidden="1">
      <c r="A32" s="19">
        <v>275</v>
      </c>
    </row>
    <row r="33" spans="1:2" hidden="1">
      <c r="A33" s="19">
        <v>290</v>
      </c>
    </row>
    <row r="34" spans="1:2" hidden="1">
      <c r="A34" s="19">
        <v>310</v>
      </c>
    </row>
    <row r="35" spans="1:2" hidden="1">
      <c r="A35" s="19">
        <v>330</v>
      </c>
    </row>
    <row r="36" spans="1:2" hidden="1">
      <c r="A36" s="19">
        <v>350</v>
      </c>
    </row>
    <row r="37" spans="1:2" hidden="1">
      <c r="A37" s="19">
        <v>370</v>
      </c>
    </row>
    <row r="38" spans="1:2" hidden="1">
      <c r="A38" s="19">
        <v>390</v>
      </c>
    </row>
    <row r="39" spans="1:2" hidden="1">
      <c r="A39" s="19">
        <v>410</v>
      </c>
    </row>
    <row r="40" spans="1:2" hidden="1">
      <c r="A40" s="19">
        <v>430</v>
      </c>
    </row>
    <row r="41" spans="1:2" hidden="1">
      <c r="A41" s="19">
        <v>450</v>
      </c>
    </row>
    <row r="42" spans="1:2" hidden="1">
      <c r="A42" s="19">
        <v>475</v>
      </c>
    </row>
    <row r="43" spans="1:2" hidden="1">
      <c r="A43" s="19">
        <v>500</v>
      </c>
      <c r="B43" s="51"/>
    </row>
    <row r="44" spans="1:2" hidden="1">
      <c r="A44" s="19">
        <v>525</v>
      </c>
      <c r="B44" s="51"/>
    </row>
    <row r="45" spans="1:2" hidden="1">
      <c r="A45" s="19">
        <v>550</v>
      </c>
      <c r="B45" s="51"/>
    </row>
    <row r="46" spans="1:2" hidden="1">
      <c r="A46" s="19">
        <v>575</v>
      </c>
      <c r="B46" s="51"/>
    </row>
    <row r="47" spans="1:2" hidden="1">
      <c r="A47" s="19">
        <v>600</v>
      </c>
      <c r="B47" s="51"/>
    </row>
    <row r="48" spans="1:2" hidden="1">
      <c r="A48" s="19">
        <v>625</v>
      </c>
      <c r="B48" s="51"/>
    </row>
    <row r="49" spans="1:2" hidden="1">
      <c r="A49" s="19">
        <v>650</v>
      </c>
      <c r="B49" s="51"/>
    </row>
    <row r="50" spans="1:2" hidden="1">
      <c r="A50" s="19">
        <v>680</v>
      </c>
      <c r="B50" s="51"/>
    </row>
    <row r="51" spans="1:2" hidden="1">
      <c r="A51" s="19">
        <v>710</v>
      </c>
      <c r="B51" s="51"/>
    </row>
    <row r="52" spans="1:2" hidden="1">
      <c r="A52" s="19">
        <v>740</v>
      </c>
      <c r="B52" s="51"/>
    </row>
    <row r="53" spans="1:2" hidden="1">
      <c r="A53" s="19">
        <v>770</v>
      </c>
      <c r="B53" s="51"/>
    </row>
    <row r="54" spans="1:2">
      <c r="A54" s="51"/>
      <c r="B54" s="51"/>
    </row>
    <row r="55" spans="1:2">
      <c r="A55" s="51"/>
      <c r="B55" s="51"/>
    </row>
    <row r="56" spans="1:2">
      <c r="A56" s="51"/>
      <c r="B56" s="51"/>
    </row>
    <row r="57" spans="1:2">
      <c r="A57" s="51"/>
      <c r="B57" s="51"/>
    </row>
    <row r="58" spans="1:2">
      <c r="A58" s="51"/>
      <c r="B58" s="51"/>
    </row>
    <row r="59" spans="1:2">
      <c r="A59" s="51"/>
      <c r="B59" s="51"/>
    </row>
    <row r="60" spans="1:2">
      <c r="A60" s="51"/>
      <c r="B60" s="51"/>
    </row>
    <row r="61" spans="1:2">
      <c r="A61" s="51"/>
      <c r="B61" s="51"/>
    </row>
    <row r="62" spans="1:2">
      <c r="A62" s="51"/>
      <c r="B62" s="51"/>
    </row>
    <row r="63" spans="1:2">
      <c r="A63" s="51"/>
      <c r="B63" s="51"/>
    </row>
    <row r="64" spans="1:2">
      <c r="A64" s="51"/>
      <c r="B64" s="51"/>
    </row>
    <row r="65" spans="1:2">
      <c r="A65" s="51"/>
      <c r="B65" s="51"/>
    </row>
    <row r="66" spans="1:2">
      <c r="A66" s="51"/>
      <c r="B66" s="51"/>
    </row>
    <row r="67" spans="1:2">
      <c r="A67" s="51"/>
      <c r="B67" s="51"/>
    </row>
    <row r="68" spans="1:2">
      <c r="A68" s="51"/>
      <c r="B68" s="51"/>
    </row>
    <row r="69" spans="1:2">
      <c r="A69" s="51"/>
      <c r="B69" s="51"/>
    </row>
    <row r="70" spans="1:2">
      <c r="A70" s="51"/>
      <c r="B70" s="51"/>
    </row>
    <row r="71" spans="1:2">
      <c r="A71" s="51"/>
      <c r="B71" s="51"/>
    </row>
    <row r="72" spans="1:2">
      <c r="A72" s="51"/>
      <c r="B72" s="51"/>
    </row>
    <row r="73" spans="1:2">
      <c r="A73" s="51"/>
      <c r="B73" s="51"/>
    </row>
    <row r="74" spans="1:2">
      <c r="A74" s="51"/>
      <c r="B74" s="51"/>
    </row>
    <row r="75" spans="1:2">
      <c r="A75" s="51"/>
      <c r="B75" s="51"/>
    </row>
    <row r="76" spans="1:2">
      <c r="A76" s="51"/>
      <c r="B76" s="51"/>
    </row>
    <row r="77" spans="1:2">
      <c r="A77" s="51"/>
      <c r="B77" s="51"/>
    </row>
    <row r="78" spans="1:2">
      <c r="A78" s="51"/>
      <c r="B78" s="51"/>
    </row>
    <row r="79" spans="1:2">
      <c r="A79" s="51"/>
      <c r="B79" s="51"/>
    </row>
    <row r="80" spans="1:2">
      <c r="A80" s="51"/>
      <c r="B80" s="51"/>
    </row>
    <row r="81" spans="1:1">
      <c r="A81" s="51"/>
    </row>
    <row r="82" spans="1:1">
      <c r="A82" s="51"/>
    </row>
    <row r="83" spans="1:1">
      <c r="A83" s="51"/>
    </row>
    <row r="84" spans="1:1">
      <c r="A84" s="51"/>
    </row>
    <row r="85" spans="1:1">
      <c r="A85" s="51"/>
    </row>
    <row r="86" spans="1:1">
      <c r="A86" s="51"/>
    </row>
    <row r="87" spans="1:1">
      <c r="A87" s="51"/>
    </row>
  </sheetData>
  <sheetProtection password="DDF9" sheet="1" objects="1" scenarios="1"/>
  <mergeCells count="10">
    <mergeCell ref="A1:F1"/>
    <mergeCell ref="A3:D3"/>
    <mergeCell ref="A4:B4"/>
    <mergeCell ref="C4:D4"/>
    <mergeCell ref="E4:F4"/>
    <mergeCell ref="A10:B10"/>
    <mergeCell ref="A8:B8"/>
    <mergeCell ref="C8:D8"/>
    <mergeCell ref="E8:F8"/>
    <mergeCell ref="A9:F9"/>
  </mergeCells>
  <phoneticPr fontId="2" type="noConversion"/>
  <conditionalFormatting sqref="B6 D6">
    <cfRule type="cellIs" dxfId="0" priority="1" stopIfTrue="1" operator="equal">
      <formula>"轉由學校負擔"</formula>
    </cfRule>
  </conditionalFormatting>
  <dataValidations xWindow="908" yWindow="233" count="3">
    <dataValidation type="list" showInputMessage="1" showErrorMessage="1" error="請使用下拉式選單" prompt="請使用下拉式選單" sqref="F2" xr:uid="{00000000-0002-0000-0000-000000000000}">
      <formula1>$A$11:$A$14</formula1>
    </dataValidation>
    <dataValidation type="whole" operator="greaterThanOrEqual" allowBlank="1" showInputMessage="1" showErrorMessage="1" error="請輸入固定薪資" prompt="請輸入每月固定薪資" sqref="D2" xr:uid="{00000000-0002-0000-0000-000001000000}">
      <formula1>0</formula1>
    </dataValidation>
    <dataValidation type="list" operator="greaterThanOrEqual" allowBlank="1" showInputMessage="1" showErrorMessage="1" error="請使用下拉選單" prompt="請使用下拉選單" sqref="B2" xr:uid="{00000000-0002-0000-0000-000002000000}">
      <formula1>$A$15:$A$53</formula1>
    </dataValidation>
  </dataValidations>
  <hyperlinks>
    <hyperlink ref="C8:D8" location="健保保額分級分攤表!A1" display="健保保額分級分攤表" xr:uid="{00000000-0004-0000-0000-000000000000}"/>
    <hyperlink ref="A8:B8" location="公保保額分級分攤表!A1" display="公保保額分級分攤表" xr:uid="{00000000-0004-0000-0000-000001000000}"/>
    <hyperlink ref="E8:F8" location="私校退儲基金提撥表!A1" display="私校退儲基金提撥表" xr:uid="{00000000-0004-0000-0000-000002000000}"/>
  </hyperlinks>
  <printOptions horizontalCentered="1" verticalCentered="1"/>
  <pageMargins left="0.74803149606299213" right="0.74803149606299213" top="0.98425196850393704" bottom="0.98425196850393704" header="0.51181102362204722" footer="0.51181102362204722"/>
  <pageSetup paperSize="13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0"/>
  <sheetViews>
    <sheetView zoomScaleNormal="100" workbookViewId="0">
      <pane ySplit="1" topLeftCell="A2" activePane="bottomLeft" state="frozenSplit"/>
      <selection pane="bottomLeft" activeCell="K13" sqref="K13"/>
    </sheetView>
  </sheetViews>
  <sheetFormatPr defaultRowHeight="20.100000000000001" customHeight="1"/>
  <cols>
    <col min="1" max="1" width="10.625" style="9" customWidth="1"/>
    <col min="2" max="2" width="6.625" style="13" customWidth="1"/>
    <col min="3" max="3" width="8.625" style="17" customWidth="1"/>
    <col min="4" max="4" width="11.625" style="9" customWidth="1"/>
    <col min="5" max="8" width="10.625" style="9" customWidth="1"/>
    <col min="9" max="9" width="3.375" style="9" customWidth="1"/>
    <col min="10" max="10" width="20.625" style="9" customWidth="1"/>
    <col min="11" max="11" width="61.375" style="9" customWidth="1"/>
    <col min="12" max="16384" width="9" style="9"/>
  </cols>
  <sheetData>
    <row r="1" spans="1:11" s="5" customFormat="1" ht="51" customHeight="1" thickBot="1">
      <c r="A1" s="150" t="s">
        <v>45</v>
      </c>
      <c r="B1" s="150"/>
      <c r="C1" s="4" t="s">
        <v>46</v>
      </c>
      <c r="D1" s="4" t="s">
        <v>47</v>
      </c>
      <c r="E1" s="172" t="s">
        <v>113</v>
      </c>
      <c r="F1" s="172" t="s">
        <v>114</v>
      </c>
      <c r="G1" s="166" t="s">
        <v>111</v>
      </c>
      <c r="H1" s="166" t="s">
        <v>112</v>
      </c>
    </row>
    <row r="2" spans="1:11" s="5" customFormat="1" ht="20.100000000000001" hidden="1" customHeight="1" thickTop="1">
      <c r="A2" s="37"/>
      <c r="B2" s="37">
        <v>0</v>
      </c>
      <c r="C2" s="37">
        <v>0</v>
      </c>
      <c r="D2" s="37">
        <v>0</v>
      </c>
      <c r="E2" s="173">
        <v>0</v>
      </c>
      <c r="F2" s="173">
        <v>0</v>
      </c>
      <c r="G2" s="167">
        <v>0</v>
      </c>
      <c r="H2" s="167">
        <v>0</v>
      </c>
    </row>
    <row r="3" spans="1:11" ht="20.100000000000001" customHeight="1" thickTop="1">
      <c r="A3" s="6" t="s">
        <v>6</v>
      </c>
      <c r="B3" s="11">
        <v>90</v>
      </c>
      <c r="C3" s="8">
        <v>90</v>
      </c>
      <c r="D3" s="7">
        <v>16210</v>
      </c>
      <c r="E3" s="174">
        <v>586</v>
      </c>
      <c r="F3" s="175">
        <v>543</v>
      </c>
      <c r="G3" s="168">
        <v>576</v>
      </c>
      <c r="H3" s="169">
        <v>535</v>
      </c>
      <c r="J3" s="165" t="s">
        <v>108</v>
      </c>
      <c r="K3" s="112"/>
    </row>
    <row r="4" spans="1:11" ht="20.100000000000001" customHeight="1">
      <c r="A4" s="10" t="s">
        <v>7</v>
      </c>
      <c r="B4" s="11">
        <v>100</v>
      </c>
      <c r="C4" s="12">
        <v>100</v>
      </c>
      <c r="D4" s="11">
        <v>16920</v>
      </c>
      <c r="E4" s="174">
        <v>611</v>
      </c>
      <c r="F4" s="175">
        <v>567</v>
      </c>
      <c r="G4" s="168">
        <v>602</v>
      </c>
      <c r="H4" s="169">
        <v>558</v>
      </c>
    </row>
    <row r="5" spans="1:11" ht="20.100000000000001" customHeight="1">
      <c r="A5" s="10" t="s">
        <v>8</v>
      </c>
      <c r="B5" s="11">
        <v>110</v>
      </c>
      <c r="C5" s="12">
        <v>110</v>
      </c>
      <c r="D5" s="11">
        <v>17630</v>
      </c>
      <c r="E5" s="174">
        <v>637</v>
      </c>
      <c r="F5" s="175">
        <v>591</v>
      </c>
      <c r="G5" s="168">
        <v>627</v>
      </c>
      <c r="H5" s="169">
        <v>582</v>
      </c>
      <c r="J5" s="110" t="s">
        <v>107</v>
      </c>
    </row>
    <row r="6" spans="1:11" ht="20.100000000000001" customHeight="1">
      <c r="A6" s="10" t="s">
        <v>9</v>
      </c>
      <c r="B6" s="11">
        <v>120</v>
      </c>
      <c r="C6" s="12">
        <v>120</v>
      </c>
      <c r="D6" s="11">
        <v>18350</v>
      </c>
      <c r="E6" s="174">
        <v>663</v>
      </c>
      <c r="F6" s="175">
        <v>615</v>
      </c>
      <c r="G6" s="168">
        <v>652</v>
      </c>
      <c r="H6" s="169">
        <v>606</v>
      </c>
      <c r="J6" s="176" t="s">
        <v>110</v>
      </c>
      <c r="K6" s="177"/>
    </row>
    <row r="7" spans="1:11" ht="20.100000000000001" customHeight="1">
      <c r="A7" s="10" t="s">
        <v>10</v>
      </c>
      <c r="B7" s="11">
        <v>130</v>
      </c>
      <c r="C7" s="12">
        <v>130</v>
      </c>
      <c r="D7" s="11">
        <v>19060</v>
      </c>
      <c r="E7" s="174">
        <v>688</v>
      </c>
      <c r="F7" s="175">
        <v>639</v>
      </c>
      <c r="G7" s="168">
        <v>678</v>
      </c>
      <c r="H7" s="169">
        <v>629</v>
      </c>
      <c r="J7" s="170" t="s">
        <v>109</v>
      </c>
      <c r="K7" s="171"/>
    </row>
    <row r="8" spans="1:11" ht="20.100000000000001" customHeight="1">
      <c r="A8" s="10" t="s">
        <v>11</v>
      </c>
      <c r="B8" s="11">
        <v>140</v>
      </c>
      <c r="C8" s="12">
        <v>140</v>
      </c>
      <c r="D8" s="11">
        <v>19780</v>
      </c>
      <c r="E8" s="174">
        <v>714</v>
      </c>
      <c r="F8" s="175">
        <v>663</v>
      </c>
      <c r="G8" s="168">
        <v>704</v>
      </c>
      <c r="H8" s="169">
        <v>653</v>
      </c>
    </row>
    <row r="9" spans="1:11" ht="20.100000000000001" customHeight="1">
      <c r="A9" s="10" t="s">
        <v>12</v>
      </c>
      <c r="B9" s="11">
        <v>150</v>
      </c>
      <c r="C9" s="12">
        <v>150</v>
      </c>
      <c r="D9" s="11">
        <v>20490</v>
      </c>
      <c r="E9" s="174">
        <v>740</v>
      </c>
      <c r="F9" s="175">
        <v>687</v>
      </c>
      <c r="G9" s="168">
        <v>729</v>
      </c>
      <c r="H9" s="169">
        <v>676</v>
      </c>
    </row>
    <row r="10" spans="1:11" ht="20.100000000000001" customHeight="1">
      <c r="A10" s="10" t="s">
        <v>13</v>
      </c>
      <c r="B10" s="11">
        <v>160</v>
      </c>
      <c r="C10" s="12">
        <v>160</v>
      </c>
      <c r="D10" s="11">
        <v>21200</v>
      </c>
      <c r="E10" s="174">
        <v>766</v>
      </c>
      <c r="F10" s="175">
        <v>711</v>
      </c>
      <c r="G10" s="168">
        <v>754</v>
      </c>
      <c r="H10" s="169">
        <v>700</v>
      </c>
    </row>
    <row r="11" spans="1:11" ht="20.100000000000001" customHeight="1">
      <c r="A11" s="10" t="s">
        <v>14</v>
      </c>
      <c r="B11" s="11">
        <v>170</v>
      </c>
      <c r="C11" s="12">
        <v>170</v>
      </c>
      <c r="D11" s="11">
        <v>21920</v>
      </c>
      <c r="E11" s="174">
        <v>792</v>
      </c>
      <c r="F11" s="175">
        <v>735</v>
      </c>
      <c r="G11" s="168">
        <v>779</v>
      </c>
      <c r="H11" s="169">
        <v>724</v>
      </c>
    </row>
    <row r="12" spans="1:11" ht="20.100000000000001" customHeight="1">
      <c r="A12" s="10" t="s">
        <v>15</v>
      </c>
      <c r="B12" s="11">
        <v>180</v>
      </c>
      <c r="C12" s="12">
        <v>180</v>
      </c>
      <c r="D12" s="11">
        <v>22630</v>
      </c>
      <c r="E12" s="174">
        <v>817</v>
      </c>
      <c r="F12" s="175">
        <v>759</v>
      </c>
      <c r="G12" s="168">
        <v>805</v>
      </c>
      <c r="H12" s="169">
        <v>747</v>
      </c>
    </row>
    <row r="13" spans="1:11" ht="20.100000000000001" customHeight="1">
      <c r="A13" s="10" t="s">
        <v>16</v>
      </c>
      <c r="B13" s="11">
        <v>190</v>
      </c>
      <c r="C13" s="12">
        <v>190</v>
      </c>
      <c r="D13" s="11">
        <v>23350</v>
      </c>
      <c r="E13" s="174">
        <v>844</v>
      </c>
      <c r="F13" s="175">
        <v>783</v>
      </c>
      <c r="G13" s="168">
        <v>830</v>
      </c>
      <c r="H13" s="169">
        <v>771</v>
      </c>
    </row>
    <row r="14" spans="1:11" ht="20.100000000000001" customHeight="1">
      <c r="A14" s="10" t="s">
        <v>17</v>
      </c>
      <c r="B14" s="11">
        <v>200</v>
      </c>
      <c r="C14" s="12">
        <v>200</v>
      </c>
      <c r="D14" s="11">
        <v>24060</v>
      </c>
      <c r="E14" s="174">
        <v>869</v>
      </c>
      <c r="F14" s="175">
        <v>807</v>
      </c>
      <c r="G14" s="168">
        <v>855</v>
      </c>
      <c r="H14" s="169">
        <v>794</v>
      </c>
    </row>
    <row r="15" spans="1:11" ht="20.100000000000001" customHeight="1">
      <c r="A15" s="10" t="s">
        <v>18</v>
      </c>
      <c r="B15" s="11">
        <v>210</v>
      </c>
      <c r="C15" s="12">
        <v>210</v>
      </c>
      <c r="D15" s="11">
        <v>24770</v>
      </c>
      <c r="E15" s="174">
        <v>895</v>
      </c>
      <c r="F15" s="175">
        <v>830</v>
      </c>
      <c r="G15" s="168">
        <v>881</v>
      </c>
      <c r="H15" s="169">
        <v>818</v>
      </c>
    </row>
    <row r="16" spans="1:11" ht="20.100000000000001" customHeight="1">
      <c r="A16" s="10" t="s">
        <v>19</v>
      </c>
      <c r="B16" s="11">
        <v>220</v>
      </c>
      <c r="C16" s="12">
        <v>220</v>
      </c>
      <c r="D16" s="11">
        <v>25490</v>
      </c>
      <c r="E16" s="174">
        <v>921</v>
      </c>
      <c r="F16" s="175">
        <v>855</v>
      </c>
      <c r="G16" s="168">
        <v>907</v>
      </c>
      <c r="H16" s="169">
        <v>841</v>
      </c>
    </row>
    <row r="17" spans="1:11" ht="20.100000000000001" customHeight="1">
      <c r="A17" s="10" t="s">
        <v>20</v>
      </c>
      <c r="B17" s="11">
        <v>230</v>
      </c>
      <c r="C17" s="12">
        <v>230</v>
      </c>
      <c r="D17" s="11">
        <v>26200</v>
      </c>
      <c r="E17" s="174">
        <v>946</v>
      </c>
      <c r="F17" s="175">
        <v>879</v>
      </c>
      <c r="G17" s="168">
        <v>932</v>
      </c>
      <c r="H17" s="169">
        <v>865</v>
      </c>
    </row>
    <row r="18" spans="1:11" ht="20.100000000000001" customHeight="1">
      <c r="A18" s="10" t="s">
        <v>21</v>
      </c>
      <c r="B18" s="11">
        <v>245</v>
      </c>
      <c r="C18" s="12">
        <v>245</v>
      </c>
      <c r="D18" s="11">
        <v>27270</v>
      </c>
      <c r="E18" s="174">
        <v>985</v>
      </c>
      <c r="F18" s="175">
        <v>914</v>
      </c>
      <c r="G18" s="168">
        <v>970</v>
      </c>
      <c r="H18" s="169">
        <v>900</v>
      </c>
    </row>
    <row r="19" spans="1:11" ht="20.100000000000001" customHeight="1">
      <c r="A19" s="10" t="s">
        <v>22</v>
      </c>
      <c r="B19" s="11">
        <v>260</v>
      </c>
      <c r="C19" s="12">
        <v>260</v>
      </c>
      <c r="D19" s="11">
        <v>28340</v>
      </c>
      <c r="E19" s="174">
        <v>1024</v>
      </c>
      <c r="F19" s="175">
        <v>950</v>
      </c>
      <c r="G19" s="168">
        <v>1008</v>
      </c>
      <c r="H19" s="169">
        <v>935</v>
      </c>
    </row>
    <row r="20" spans="1:11" ht="20.100000000000001" customHeight="1">
      <c r="A20" s="10" t="s">
        <v>23</v>
      </c>
      <c r="B20" s="11">
        <v>275</v>
      </c>
      <c r="C20" s="12">
        <v>275</v>
      </c>
      <c r="D20" s="11">
        <v>29420</v>
      </c>
      <c r="E20" s="174">
        <v>1063</v>
      </c>
      <c r="F20" s="175">
        <v>986</v>
      </c>
      <c r="G20" s="168">
        <v>1046</v>
      </c>
      <c r="H20" s="169">
        <v>971</v>
      </c>
    </row>
    <row r="21" spans="1:11" ht="20.100000000000001" customHeight="1">
      <c r="A21" s="10" t="s">
        <v>24</v>
      </c>
      <c r="B21" s="11">
        <v>290</v>
      </c>
      <c r="C21" s="12">
        <v>290</v>
      </c>
      <c r="D21" s="11">
        <v>30490</v>
      </c>
      <c r="E21" s="174">
        <v>1101</v>
      </c>
      <c r="F21" s="175">
        <v>1023</v>
      </c>
      <c r="G21" s="168">
        <v>1084</v>
      </c>
      <c r="H21" s="169">
        <v>1007</v>
      </c>
    </row>
    <row r="22" spans="1:11" ht="20.100000000000001" customHeight="1">
      <c r="A22" s="10" t="s">
        <v>25</v>
      </c>
      <c r="B22" s="11">
        <v>310</v>
      </c>
      <c r="C22" s="12">
        <v>310</v>
      </c>
      <c r="D22" s="11">
        <v>31560</v>
      </c>
      <c r="E22" s="174">
        <v>1140</v>
      </c>
      <c r="F22" s="175">
        <v>1058</v>
      </c>
      <c r="G22" s="168">
        <v>1122</v>
      </c>
      <c r="H22" s="169">
        <v>1042</v>
      </c>
    </row>
    <row r="23" spans="1:11" ht="20.100000000000001" customHeight="1">
      <c r="A23" s="10" t="s">
        <v>26</v>
      </c>
      <c r="B23" s="11">
        <v>330</v>
      </c>
      <c r="C23" s="12">
        <v>330</v>
      </c>
      <c r="D23" s="11">
        <v>32630</v>
      </c>
      <c r="E23" s="174">
        <v>1178</v>
      </c>
      <c r="F23" s="175">
        <v>1094</v>
      </c>
      <c r="G23" s="168">
        <v>1160</v>
      </c>
      <c r="H23" s="169">
        <v>1077</v>
      </c>
    </row>
    <row r="24" spans="1:11" ht="20.100000000000001" customHeight="1">
      <c r="A24" s="10" t="s">
        <v>27</v>
      </c>
      <c r="B24" s="11">
        <v>350</v>
      </c>
      <c r="C24" s="12">
        <v>350</v>
      </c>
      <c r="D24" s="11">
        <v>33700</v>
      </c>
      <c r="E24" s="174">
        <v>1217</v>
      </c>
      <c r="F24" s="175">
        <v>1130</v>
      </c>
      <c r="G24" s="168">
        <v>1198</v>
      </c>
      <c r="H24" s="169">
        <v>1113</v>
      </c>
    </row>
    <row r="25" spans="1:11" ht="20.100000000000001" customHeight="1">
      <c r="A25" s="10" t="s">
        <v>28</v>
      </c>
      <c r="B25" s="11">
        <v>370</v>
      </c>
      <c r="C25" s="12">
        <v>370</v>
      </c>
      <c r="D25" s="11">
        <v>34770</v>
      </c>
      <c r="E25" s="174">
        <v>1256</v>
      </c>
      <c r="F25" s="175">
        <v>1166</v>
      </c>
      <c r="G25" s="168">
        <v>1237</v>
      </c>
      <c r="H25" s="169">
        <v>1148</v>
      </c>
    </row>
    <row r="26" spans="1:11" ht="20.100000000000001" customHeight="1">
      <c r="A26" s="10" t="s">
        <v>29</v>
      </c>
      <c r="B26" s="11">
        <v>390</v>
      </c>
      <c r="C26" s="12">
        <v>390</v>
      </c>
      <c r="D26" s="11">
        <v>35840</v>
      </c>
      <c r="E26" s="174">
        <v>1295</v>
      </c>
      <c r="F26" s="175">
        <v>1202</v>
      </c>
      <c r="G26" s="168">
        <v>1274</v>
      </c>
      <c r="H26" s="169">
        <v>1183</v>
      </c>
    </row>
    <row r="27" spans="1:11" ht="20.100000000000001" customHeight="1">
      <c r="A27" s="10" t="s">
        <v>30</v>
      </c>
      <c r="B27" s="11">
        <v>410</v>
      </c>
      <c r="C27" s="12">
        <v>410</v>
      </c>
      <c r="D27" s="11">
        <v>36910</v>
      </c>
      <c r="E27" s="174">
        <v>1333</v>
      </c>
      <c r="F27" s="175">
        <v>1238</v>
      </c>
      <c r="G27" s="168">
        <v>1313</v>
      </c>
      <c r="H27" s="169">
        <v>1218</v>
      </c>
    </row>
    <row r="28" spans="1:11" ht="20.100000000000001" customHeight="1">
      <c r="A28" s="10" t="s">
        <v>31</v>
      </c>
      <c r="B28" s="11">
        <v>430</v>
      </c>
      <c r="C28" s="12">
        <v>430</v>
      </c>
      <c r="D28" s="11">
        <v>37980</v>
      </c>
      <c r="E28" s="174">
        <v>1372</v>
      </c>
      <c r="F28" s="175">
        <v>1274</v>
      </c>
      <c r="G28" s="168">
        <v>1351</v>
      </c>
      <c r="H28" s="169">
        <v>1254</v>
      </c>
    </row>
    <row r="29" spans="1:11" ht="20.100000000000001" customHeight="1">
      <c r="A29" s="10" t="s">
        <v>32</v>
      </c>
      <c r="B29" s="11">
        <v>450</v>
      </c>
      <c r="C29" s="12">
        <v>450</v>
      </c>
      <c r="D29" s="11">
        <v>39050</v>
      </c>
      <c r="E29" s="174">
        <v>1411</v>
      </c>
      <c r="F29" s="175">
        <v>1309</v>
      </c>
      <c r="G29" s="168">
        <v>1388</v>
      </c>
      <c r="H29" s="169">
        <v>1289</v>
      </c>
    </row>
    <row r="30" spans="1:11" ht="20.100000000000001" customHeight="1">
      <c r="A30" s="10" t="s">
        <v>33</v>
      </c>
      <c r="B30" s="11">
        <v>475</v>
      </c>
      <c r="C30" s="12">
        <v>475</v>
      </c>
      <c r="D30" s="11">
        <v>41910</v>
      </c>
      <c r="E30" s="174">
        <v>1514</v>
      </c>
      <c r="F30" s="175">
        <v>1405</v>
      </c>
      <c r="G30" s="168">
        <v>1490</v>
      </c>
      <c r="H30" s="169">
        <v>1384</v>
      </c>
    </row>
    <row r="31" spans="1:11" ht="20.100000000000001" customHeight="1">
      <c r="A31" s="10" t="s">
        <v>34</v>
      </c>
      <c r="B31" s="11">
        <v>500</v>
      </c>
      <c r="C31" s="12">
        <v>500</v>
      </c>
      <c r="D31" s="11">
        <v>43340</v>
      </c>
      <c r="E31" s="174">
        <v>1566</v>
      </c>
      <c r="F31" s="175">
        <v>1453</v>
      </c>
      <c r="G31" s="168">
        <v>1541</v>
      </c>
      <c r="H31" s="169">
        <v>1431</v>
      </c>
    </row>
    <row r="32" spans="1:11" ht="20.100000000000001" customHeight="1">
      <c r="A32" s="10" t="s">
        <v>35</v>
      </c>
      <c r="B32" s="11">
        <v>525</v>
      </c>
      <c r="C32" s="12">
        <v>525</v>
      </c>
      <c r="D32" s="11">
        <v>44770</v>
      </c>
      <c r="E32" s="174">
        <v>1617</v>
      </c>
      <c r="F32" s="175">
        <v>1501</v>
      </c>
      <c r="G32" s="168">
        <v>1592</v>
      </c>
      <c r="H32" s="169">
        <v>1478</v>
      </c>
      <c r="K32" s="85"/>
    </row>
    <row r="33" spans="1:18" ht="20.100000000000001" customHeight="1">
      <c r="A33" s="10" t="s">
        <v>36</v>
      </c>
      <c r="B33" s="11">
        <v>550</v>
      </c>
      <c r="C33" s="12">
        <v>550</v>
      </c>
      <c r="D33" s="11">
        <v>46190</v>
      </c>
      <c r="E33" s="174">
        <v>1668</v>
      </c>
      <c r="F33" s="175">
        <v>1549</v>
      </c>
      <c r="G33" s="168">
        <v>1643</v>
      </c>
      <c r="H33" s="169">
        <v>1525</v>
      </c>
      <c r="K33" s="85"/>
    </row>
    <row r="34" spans="1:18" ht="20.100000000000001" customHeight="1">
      <c r="A34" s="10" t="s">
        <v>37</v>
      </c>
      <c r="B34" s="11">
        <v>575</v>
      </c>
      <c r="C34" s="12">
        <v>575</v>
      </c>
      <c r="D34" s="11">
        <v>47620</v>
      </c>
      <c r="E34" s="174">
        <v>1720</v>
      </c>
      <c r="F34" s="175">
        <v>1597</v>
      </c>
      <c r="G34" s="168">
        <v>1693</v>
      </c>
      <c r="H34" s="169">
        <v>1572</v>
      </c>
      <c r="K34" s="89"/>
    </row>
    <row r="35" spans="1:18" ht="20.100000000000001" customHeight="1">
      <c r="A35" s="10" t="s">
        <v>38</v>
      </c>
      <c r="B35" s="11">
        <v>600</v>
      </c>
      <c r="C35" s="12">
        <v>600</v>
      </c>
      <c r="D35" s="11">
        <v>49050</v>
      </c>
      <c r="E35" s="174">
        <v>1772</v>
      </c>
      <c r="F35" s="175">
        <v>1645</v>
      </c>
      <c r="G35" s="168">
        <v>1744</v>
      </c>
      <c r="H35" s="169">
        <v>1619</v>
      </c>
      <c r="J35" s="85"/>
      <c r="K35" s="89"/>
    </row>
    <row r="36" spans="1:18" ht="20.100000000000001" customHeight="1">
      <c r="A36" s="10" t="s">
        <v>39</v>
      </c>
      <c r="B36" s="11">
        <v>625</v>
      </c>
      <c r="C36" s="12">
        <v>625</v>
      </c>
      <c r="D36" s="11">
        <v>50480</v>
      </c>
      <c r="E36" s="174">
        <v>1824</v>
      </c>
      <c r="F36" s="175">
        <v>1693</v>
      </c>
      <c r="G36" s="168">
        <v>1795</v>
      </c>
      <c r="H36" s="169">
        <v>1667</v>
      </c>
      <c r="J36" s="85"/>
      <c r="K36" s="89"/>
      <c r="O36" s="85"/>
      <c r="P36" s="85"/>
      <c r="Q36" s="85"/>
    </row>
    <row r="37" spans="1:18" ht="20.100000000000001" customHeight="1">
      <c r="A37" s="10" t="s">
        <v>40</v>
      </c>
      <c r="B37" s="11">
        <v>650</v>
      </c>
      <c r="C37" s="12">
        <v>650</v>
      </c>
      <c r="D37" s="11">
        <v>51910</v>
      </c>
      <c r="E37" s="174">
        <v>1875</v>
      </c>
      <c r="F37" s="175">
        <v>1741</v>
      </c>
      <c r="G37" s="168">
        <v>1846</v>
      </c>
      <c r="H37" s="169">
        <v>1714</v>
      </c>
      <c r="J37" s="89"/>
      <c r="K37" s="89"/>
      <c r="L37" s="85"/>
      <c r="M37" s="85"/>
      <c r="N37" s="85"/>
      <c r="O37" s="85"/>
      <c r="P37" s="85"/>
      <c r="Q37" s="85"/>
    </row>
    <row r="38" spans="1:18" ht="20.100000000000001" customHeight="1">
      <c r="A38" s="10" t="s">
        <v>41</v>
      </c>
      <c r="B38" s="11">
        <v>680</v>
      </c>
      <c r="C38" s="12">
        <v>680</v>
      </c>
      <c r="D38" s="11">
        <v>53330</v>
      </c>
      <c r="E38" s="174">
        <v>1926</v>
      </c>
      <c r="F38" s="175">
        <v>1789</v>
      </c>
      <c r="G38" s="168">
        <v>1896</v>
      </c>
      <c r="H38" s="169">
        <v>1761</v>
      </c>
      <c r="J38" s="89"/>
      <c r="K38" s="89"/>
      <c r="L38" s="85"/>
      <c r="M38" s="85"/>
      <c r="N38" s="85"/>
      <c r="O38" s="89"/>
      <c r="P38" s="89"/>
      <c r="Q38" s="89"/>
      <c r="R38" s="85"/>
    </row>
    <row r="39" spans="1:18" ht="20.100000000000001" customHeight="1">
      <c r="A39" s="10" t="s">
        <v>42</v>
      </c>
      <c r="B39" s="11">
        <v>710</v>
      </c>
      <c r="C39" s="12">
        <v>710</v>
      </c>
      <c r="D39" s="11">
        <v>55480</v>
      </c>
      <c r="E39" s="174">
        <v>2004</v>
      </c>
      <c r="F39" s="175">
        <v>1861</v>
      </c>
      <c r="G39" s="168">
        <v>1973</v>
      </c>
      <c r="H39" s="169">
        <v>1832</v>
      </c>
      <c r="J39" s="89"/>
      <c r="L39" s="89"/>
      <c r="M39" s="89"/>
      <c r="N39" s="89"/>
      <c r="O39" s="89"/>
      <c r="P39" s="89"/>
      <c r="Q39" s="89"/>
      <c r="R39" s="85"/>
    </row>
    <row r="40" spans="1:18" ht="20.100000000000001" customHeight="1">
      <c r="A40" s="10" t="s">
        <v>43</v>
      </c>
      <c r="B40" s="11">
        <v>740</v>
      </c>
      <c r="C40" s="12">
        <v>740</v>
      </c>
      <c r="D40" s="11">
        <v>56190</v>
      </c>
      <c r="E40" s="174">
        <v>2030</v>
      </c>
      <c r="F40" s="175">
        <v>1884</v>
      </c>
      <c r="G40" s="168">
        <v>1998</v>
      </c>
      <c r="H40" s="169">
        <v>1855</v>
      </c>
      <c r="J40" s="89"/>
      <c r="L40" s="89"/>
      <c r="M40" s="89"/>
      <c r="N40" s="89"/>
      <c r="O40" s="89"/>
      <c r="P40" s="89"/>
      <c r="Q40" s="89"/>
      <c r="R40" s="89"/>
    </row>
    <row r="41" spans="1:18" ht="20.100000000000001" customHeight="1">
      <c r="A41" s="10" t="s">
        <v>44</v>
      </c>
      <c r="B41" s="11">
        <v>770</v>
      </c>
      <c r="C41" s="12">
        <v>770</v>
      </c>
      <c r="D41" s="11">
        <v>59250</v>
      </c>
      <c r="E41" s="174">
        <v>2140</v>
      </c>
      <c r="F41" s="175">
        <v>1987</v>
      </c>
      <c r="G41" s="168">
        <v>2107</v>
      </c>
      <c r="H41" s="169">
        <v>1956</v>
      </c>
      <c r="J41" s="89"/>
      <c r="L41" s="89"/>
      <c r="M41" s="89"/>
      <c r="N41" s="89"/>
      <c r="O41" s="89"/>
      <c r="P41" s="89"/>
      <c r="Q41" s="89"/>
      <c r="R41" s="89"/>
    </row>
    <row r="42" spans="1:18" s="85" customFormat="1" ht="20.100000000000001" customHeight="1">
      <c r="A42" s="82"/>
      <c r="B42" s="83"/>
      <c r="C42" s="84"/>
      <c r="D42" s="83"/>
      <c r="J42" s="9"/>
      <c r="K42" s="9"/>
      <c r="L42" s="89"/>
      <c r="M42" s="89"/>
      <c r="N42" s="89"/>
      <c r="O42" s="89"/>
      <c r="P42" s="89"/>
      <c r="Q42" s="89"/>
      <c r="R42" s="89"/>
    </row>
    <row r="43" spans="1:18" s="85" customFormat="1" ht="20.100000000000001" customHeight="1">
      <c r="A43" s="82"/>
      <c r="B43" s="83"/>
      <c r="C43" s="84"/>
      <c r="D43" s="83"/>
      <c r="J43" s="9"/>
      <c r="K43" s="9"/>
      <c r="L43" s="89"/>
      <c r="M43" s="89"/>
      <c r="N43" s="89"/>
      <c r="O43" s="9"/>
      <c r="P43" s="9"/>
      <c r="Q43" s="9"/>
      <c r="R43" s="89"/>
    </row>
    <row r="44" spans="1:18" s="89" customFormat="1" ht="20.100000000000001" customHeight="1">
      <c r="A44" s="82"/>
      <c r="B44" s="86"/>
      <c r="C44" s="87"/>
      <c r="D44" s="88"/>
      <c r="E44" s="88"/>
      <c r="F44" s="88"/>
      <c r="G44" s="88"/>
      <c r="H44" s="88"/>
      <c r="J44" s="9"/>
      <c r="K44" s="9"/>
      <c r="L44" s="9"/>
      <c r="M44" s="9"/>
      <c r="N44" s="9"/>
      <c r="O44" s="9"/>
      <c r="P44" s="9"/>
      <c r="Q44" s="9"/>
    </row>
    <row r="45" spans="1:18" s="89" customFormat="1" ht="20.100000000000001" customHeight="1">
      <c r="B45" s="86"/>
      <c r="C45" s="87"/>
      <c r="D45" s="88"/>
      <c r="E45" s="88"/>
      <c r="F45" s="88"/>
      <c r="G45" s="88"/>
      <c r="H45" s="88"/>
      <c r="J45" s="9"/>
      <c r="K45" s="9"/>
      <c r="L45" s="9"/>
      <c r="M45" s="9"/>
      <c r="N45" s="9"/>
      <c r="O45" s="9"/>
      <c r="P45" s="9"/>
      <c r="Q45" s="9"/>
      <c r="R45" s="9"/>
    </row>
    <row r="46" spans="1:18" s="89" customFormat="1" ht="20.100000000000001" customHeight="1">
      <c r="B46" s="86"/>
      <c r="C46" s="87"/>
      <c r="D46" s="88"/>
      <c r="E46" s="88"/>
      <c r="F46" s="88"/>
      <c r="G46" s="88"/>
      <c r="H46" s="88"/>
      <c r="J46" s="9"/>
      <c r="K46" s="9"/>
      <c r="L46" s="9"/>
      <c r="M46" s="9"/>
      <c r="N46" s="9"/>
      <c r="O46" s="9"/>
      <c r="P46" s="9"/>
      <c r="Q46" s="9"/>
      <c r="R46" s="9"/>
    </row>
    <row r="47" spans="1:18" s="89" customFormat="1" ht="20.100000000000001" customHeight="1">
      <c r="B47" s="86"/>
      <c r="C47" s="87"/>
      <c r="D47" s="88"/>
      <c r="E47" s="88"/>
      <c r="F47" s="88"/>
      <c r="G47" s="88"/>
      <c r="H47" s="88"/>
      <c r="J47" s="9"/>
      <c r="K47" s="9"/>
      <c r="L47" s="9"/>
      <c r="M47" s="9"/>
      <c r="N47" s="9"/>
      <c r="O47" s="9"/>
      <c r="P47" s="9"/>
      <c r="Q47" s="9"/>
      <c r="R47" s="9"/>
    </row>
    <row r="48" spans="1:18" s="89" customFormat="1" ht="20.100000000000001" customHeight="1">
      <c r="B48" s="86"/>
      <c r="C48" s="87"/>
      <c r="D48" s="88"/>
      <c r="E48" s="88"/>
      <c r="F48" s="88"/>
      <c r="G48" s="88"/>
      <c r="H48" s="88"/>
      <c r="J48" s="9"/>
      <c r="K48" s="9"/>
      <c r="L48" s="9"/>
      <c r="M48" s="9"/>
      <c r="N48" s="9"/>
      <c r="O48" s="9"/>
      <c r="P48" s="9"/>
      <c r="Q48" s="9"/>
      <c r="R48" s="9"/>
    </row>
    <row r="49" spans="2:8" ht="20.100000000000001" customHeight="1">
      <c r="B49" s="14"/>
      <c r="C49" s="15"/>
      <c r="D49" s="16"/>
      <c r="E49" s="16"/>
      <c r="F49" s="16"/>
      <c r="G49" s="16"/>
      <c r="H49" s="16"/>
    </row>
    <row r="50" spans="2:8" ht="20.100000000000001" customHeight="1">
      <c r="B50" s="14"/>
      <c r="C50" s="15"/>
      <c r="D50" s="16"/>
      <c r="E50" s="16"/>
      <c r="F50" s="16"/>
      <c r="G50" s="16"/>
      <c r="H50" s="16"/>
    </row>
  </sheetData>
  <sheetProtection password="DDF9" sheet="1" objects="1" scenarios="1"/>
  <mergeCells count="1">
    <mergeCell ref="A1:B1"/>
  </mergeCells>
  <phoneticPr fontId="2" type="noConversion"/>
  <pageMargins left="0.75" right="0.75" top="1" bottom="1" header="0.5" footer="0.5"/>
  <pageSetup paperSize="9" orientation="portrait"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7"/>
  <sheetViews>
    <sheetView workbookViewId="0">
      <pane ySplit="2" topLeftCell="A3" activePane="bottomLeft" state="frozenSplit"/>
      <selection activeCell="B1" sqref="B1"/>
      <selection pane="bottomLeft" activeCell="A20" sqref="A20"/>
    </sheetView>
  </sheetViews>
  <sheetFormatPr defaultRowHeight="20.100000000000001" customHeight="1"/>
  <cols>
    <col min="1" max="1" width="3.375" style="1" customWidth="1"/>
    <col min="2" max="2" width="10.375" style="107" hidden="1" customWidth="1"/>
    <col min="3" max="3" width="6.5" style="13" customWidth="1"/>
    <col min="4" max="4" width="12.5" style="9" customWidth="1"/>
    <col min="5" max="5" width="10.5" style="9" customWidth="1"/>
    <col min="6" max="9" width="10.5" style="17" customWidth="1"/>
    <col min="10" max="10" width="10.5" style="9" customWidth="1"/>
    <col min="11" max="11" width="4.625" style="1" customWidth="1"/>
    <col min="12" max="12" width="60.625" style="1" customWidth="1"/>
    <col min="13" max="16384" width="9" style="1"/>
  </cols>
  <sheetData>
    <row r="1" spans="2:12" s="3" customFormat="1" ht="24.95" customHeight="1">
      <c r="B1" s="105"/>
      <c r="C1" s="52"/>
      <c r="D1" s="53" t="s">
        <v>82</v>
      </c>
      <c r="E1" s="54"/>
      <c r="F1" s="54"/>
      <c r="G1" s="54"/>
      <c r="H1" s="54"/>
      <c r="I1" s="52"/>
      <c r="J1" s="52"/>
    </row>
    <row r="2" spans="2:12" s="3" customFormat="1" ht="24.95" customHeight="1" thickBot="1">
      <c r="B2" s="105"/>
      <c r="C2" s="52"/>
      <c r="D2" s="55" t="s">
        <v>83</v>
      </c>
      <c r="E2" s="54"/>
      <c r="F2" s="54"/>
      <c r="G2" s="54"/>
      <c r="H2" s="54"/>
      <c r="I2" s="52"/>
      <c r="J2" s="56" t="s">
        <v>84</v>
      </c>
    </row>
    <row r="3" spans="2:12" s="3" customFormat="1" ht="30" customHeight="1">
      <c r="B3" s="153"/>
      <c r="C3" s="155" t="s">
        <v>85</v>
      </c>
      <c r="D3" s="57"/>
      <c r="E3" s="157" t="s">
        <v>86</v>
      </c>
      <c r="F3" s="158"/>
      <c r="G3" s="158"/>
      <c r="H3" s="159"/>
      <c r="I3" s="160" t="s">
        <v>91</v>
      </c>
      <c r="J3" s="151" t="s">
        <v>92</v>
      </c>
    </row>
    <row r="4" spans="2:12" s="2" customFormat="1" ht="30" customHeight="1">
      <c r="B4" s="154"/>
      <c r="C4" s="156"/>
      <c r="D4" s="58" t="s">
        <v>79</v>
      </c>
      <c r="E4" s="59" t="s">
        <v>87</v>
      </c>
      <c r="F4" s="60" t="s">
        <v>88</v>
      </c>
      <c r="G4" s="61" t="s">
        <v>89</v>
      </c>
      <c r="H4" s="61" t="s">
        <v>90</v>
      </c>
      <c r="I4" s="161"/>
      <c r="J4" s="152"/>
    </row>
    <row r="5" spans="2:12" s="97" customFormat="1" ht="20.100000000000001" hidden="1" customHeight="1">
      <c r="B5" s="98">
        <v>0</v>
      </c>
      <c r="C5" s="99">
        <v>0</v>
      </c>
      <c r="D5" s="100">
        <v>0</v>
      </c>
      <c r="E5" s="101">
        <v>0</v>
      </c>
      <c r="F5" s="102">
        <v>0</v>
      </c>
      <c r="G5" s="102">
        <v>0</v>
      </c>
      <c r="H5" s="102">
        <v>0</v>
      </c>
      <c r="I5" s="103">
        <v>0</v>
      </c>
      <c r="J5" s="104">
        <v>0</v>
      </c>
    </row>
    <row r="6" spans="2:12" s="2" customFormat="1" ht="20.100000000000001" customHeight="1">
      <c r="B6" s="106">
        <v>1</v>
      </c>
      <c r="C6" s="62">
        <v>1</v>
      </c>
      <c r="D6" s="113">
        <v>26400</v>
      </c>
      <c r="E6" s="114">
        <v>409</v>
      </c>
      <c r="F6" s="115">
        <v>818</v>
      </c>
      <c r="G6" s="115">
        <v>1227</v>
      </c>
      <c r="H6" s="115">
        <v>1636</v>
      </c>
      <c r="I6" s="115">
        <v>750</v>
      </c>
      <c r="J6" s="116">
        <v>750</v>
      </c>
      <c r="L6" s="90" t="s">
        <v>96</v>
      </c>
    </row>
    <row r="7" spans="2:12" s="2" customFormat="1" ht="20.100000000000001" customHeight="1">
      <c r="B7" s="106">
        <f>D6+1</f>
        <v>26401</v>
      </c>
      <c r="C7" s="62">
        <v>2</v>
      </c>
      <c r="D7" s="63">
        <v>27600</v>
      </c>
      <c r="E7" s="64">
        <v>428</v>
      </c>
      <c r="F7" s="65">
        <v>856</v>
      </c>
      <c r="G7" s="65">
        <v>1284</v>
      </c>
      <c r="H7" s="65">
        <v>1712</v>
      </c>
      <c r="I7" s="66">
        <v>784</v>
      </c>
      <c r="J7" s="67">
        <v>784</v>
      </c>
      <c r="L7" s="130" t="s">
        <v>105</v>
      </c>
    </row>
    <row r="8" spans="2:12" s="2" customFormat="1" ht="20.100000000000001" customHeight="1">
      <c r="B8" s="106">
        <f t="shared" ref="B8:B55" si="0">D7+1</f>
        <v>27601</v>
      </c>
      <c r="C8" s="62">
        <v>3</v>
      </c>
      <c r="D8" s="121">
        <v>28800</v>
      </c>
      <c r="E8" s="64">
        <v>447</v>
      </c>
      <c r="F8" s="64">
        <v>894</v>
      </c>
      <c r="G8" s="64">
        <v>1341</v>
      </c>
      <c r="H8" s="64">
        <v>1788</v>
      </c>
      <c r="I8" s="122">
        <v>818</v>
      </c>
      <c r="J8" s="67">
        <v>818</v>
      </c>
      <c r="L8" s="130" t="s">
        <v>106</v>
      </c>
    </row>
    <row r="9" spans="2:12" s="2" customFormat="1" ht="20.100000000000001" customHeight="1">
      <c r="B9" s="106">
        <f t="shared" si="0"/>
        <v>28801</v>
      </c>
      <c r="C9" s="62">
        <v>4</v>
      </c>
      <c r="D9" s="121">
        <v>30300</v>
      </c>
      <c r="E9" s="64">
        <v>470</v>
      </c>
      <c r="F9" s="64">
        <v>940</v>
      </c>
      <c r="G9" s="64">
        <v>1410</v>
      </c>
      <c r="H9" s="64">
        <v>1880</v>
      </c>
      <c r="I9" s="122">
        <v>861</v>
      </c>
      <c r="J9" s="67">
        <v>861</v>
      </c>
      <c r="L9" s="130" t="s">
        <v>102</v>
      </c>
    </row>
    <row r="10" spans="2:12" s="2" customFormat="1" ht="20.100000000000001" customHeight="1">
      <c r="B10" s="106">
        <f t="shared" si="0"/>
        <v>30301</v>
      </c>
      <c r="C10" s="68">
        <v>5</v>
      </c>
      <c r="D10" s="124">
        <v>31800</v>
      </c>
      <c r="E10" s="69">
        <v>493</v>
      </c>
      <c r="F10" s="70">
        <v>986</v>
      </c>
      <c r="G10" s="70">
        <v>1479</v>
      </c>
      <c r="H10" s="70">
        <v>1972</v>
      </c>
      <c r="I10" s="125">
        <v>903</v>
      </c>
      <c r="J10" s="71">
        <v>903</v>
      </c>
      <c r="L10" s="90" t="s">
        <v>104</v>
      </c>
    </row>
    <row r="11" spans="2:12" s="2" customFormat="1" ht="20.100000000000001" customHeight="1">
      <c r="B11" s="106">
        <f t="shared" si="0"/>
        <v>31801</v>
      </c>
      <c r="C11" s="72">
        <v>6</v>
      </c>
      <c r="D11" s="126">
        <v>33300</v>
      </c>
      <c r="E11" s="127">
        <v>516</v>
      </c>
      <c r="F11" s="127">
        <v>1032</v>
      </c>
      <c r="G11" s="127">
        <v>1548</v>
      </c>
      <c r="H11" s="127">
        <v>2064</v>
      </c>
      <c r="I11" s="128">
        <v>946</v>
      </c>
      <c r="J11" s="129">
        <v>946</v>
      </c>
      <c r="L11" s="18" t="s">
        <v>101</v>
      </c>
    </row>
    <row r="12" spans="2:12" s="2" customFormat="1" ht="20.100000000000001" customHeight="1">
      <c r="B12" s="106">
        <f t="shared" si="0"/>
        <v>33301</v>
      </c>
      <c r="C12" s="62">
        <v>7</v>
      </c>
      <c r="D12" s="121">
        <v>34800</v>
      </c>
      <c r="E12" s="64">
        <v>540</v>
      </c>
      <c r="F12" s="64">
        <v>1080</v>
      </c>
      <c r="G12" s="64">
        <v>1620</v>
      </c>
      <c r="H12" s="64">
        <v>2160</v>
      </c>
      <c r="I12" s="122">
        <v>989</v>
      </c>
      <c r="J12" s="67">
        <v>989</v>
      </c>
      <c r="L12" s="120" t="s">
        <v>103</v>
      </c>
    </row>
    <row r="13" spans="2:12" s="2" customFormat="1" ht="20.100000000000001" customHeight="1">
      <c r="B13" s="106">
        <f t="shared" si="0"/>
        <v>34801</v>
      </c>
      <c r="C13" s="62">
        <v>8</v>
      </c>
      <c r="D13" s="121">
        <v>36300</v>
      </c>
      <c r="E13" s="64">
        <v>563</v>
      </c>
      <c r="F13" s="64">
        <v>1126</v>
      </c>
      <c r="G13" s="64">
        <v>1689</v>
      </c>
      <c r="H13" s="64">
        <v>2252</v>
      </c>
      <c r="I13" s="122">
        <v>1031</v>
      </c>
      <c r="J13" s="67">
        <v>1031</v>
      </c>
    </row>
    <row r="14" spans="2:12" s="2" customFormat="1" ht="20.100000000000001" customHeight="1">
      <c r="B14" s="106">
        <f t="shared" si="0"/>
        <v>36301</v>
      </c>
      <c r="C14" s="62">
        <v>9</v>
      </c>
      <c r="D14" s="121">
        <v>38200</v>
      </c>
      <c r="E14" s="64">
        <v>592</v>
      </c>
      <c r="F14" s="64">
        <v>1184</v>
      </c>
      <c r="G14" s="64">
        <v>1776</v>
      </c>
      <c r="H14" s="64">
        <v>2368</v>
      </c>
      <c r="I14" s="122">
        <v>1085</v>
      </c>
      <c r="J14" s="67">
        <v>1085</v>
      </c>
    </row>
    <row r="15" spans="2:12" s="2" customFormat="1" ht="20.100000000000001" customHeight="1">
      <c r="B15" s="106">
        <f t="shared" si="0"/>
        <v>38201</v>
      </c>
      <c r="C15" s="68">
        <v>10</v>
      </c>
      <c r="D15" s="124">
        <v>40100</v>
      </c>
      <c r="E15" s="69">
        <v>622</v>
      </c>
      <c r="F15" s="70">
        <v>1244</v>
      </c>
      <c r="G15" s="70">
        <v>1866</v>
      </c>
      <c r="H15" s="70">
        <v>2488</v>
      </c>
      <c r="I15" s="125">
        <v>1139</v>
      </c>
      <c r="J15" s="71">
        <v>1139</v>
      </c>
    </row>
    <row r="16" spans="2:12" s="2" customFormat="1" ht="20.100000000000001" customHeight="1">
      <c r="B16" s="106">
        <f t="shared" si="0"/>
        <v>40101</v>
      </c>
      <c r="C16" s="72">
        <v>11</v>
      </c>
      <c r="D16" s="126">
        <v>42000</v>
      </c>
      <c r="E16" s="127">
        <v>651</v>
      </c>
      <c r="F16" s="127">
        <v>1302</v>
      </c>
      <c r="G16" s="127">
        <v>1953</v>
      </c>
      <c r="H16" s="127">
        <v>2604</v>
      </c>
      <c r="I16" s="128">
        <v>1193</v>
      </c>
      <c r="J16" s="129">
        <v>1193</v>
      </c>
    </row>
    <row r="17" spans="2:10" s="2" customFormat="1" ht="20.100000000000001" customHeight="1">
      <c r="B17" s="106">
        <f t="shared" si="0"/>
        <v>42001</v>
      </c>
      <c r="C17" s="62">
        <v>12</v>
      </c>
      <c r="D17" s="121">
        <v>43900</v>
      </c>
      <c r="E17" s="64">
        <v>681</v>
      </c>
      <c r="F17" s="64">
        <v>1362</v>
      </c>
      <c r="G17" s="64">
        <v>2043</v>
      </c>
      <c r="H17" s="64">
        <v>2724</v>
      </c>
      <c r="I17" s="122">
        <v>1247</v>
      </c>
      <c r="J17" s="67">
        <v>1247</v>
      </c>
    </row>
    <row r="18" spans="2:10" s="2" customFormat="1" ht="20.100000000000001" customHeight="1">
      <c r="B18" s="106">
        <f t="shared" si="0"/>
        <v>43901</v>
      </c>
      <c r="C18" s="62">
        <v>13</v>
      </c>
      <c r="D18" s="121">
        <v>45800</v>
      </c>
      <c r="E18" s="64">
        <v>710</v>
      </c>
      <c r="F18" s="64">
        <v>1420</v>
      </c>
      <c r="G18" s="64">
        <v>2130</v>
      </c>
      <c r="H18" s="64">
        <v>2840</v>
      </c>
      <c r="I18" s="122">
        <v>1301</v>
      </c>
      <c r="J18" s="67">
        <v>1301</v>
      </c>
    </row>
    <row r="19" spans="2:10" s="2" customFormat="1" ht="20.100000000000001" customHeight="1">
      <c r="B19" s="106">
        <f t="shared" si="0"/>
        <v>45801</v>
      </c>
      <c r="C19" s="62">
        <v>14</v>
      </c>
      <c r="D19" s="121">
        <v>48200</v>
      </c>
      <c r="E19" s="64">
        <v>748</v>
      </c>
      <c r="F19" s="64">
        <v>1496</v>
      </c>
      <c r="G19" s="64">
        <v>2244</v>
      </c>
      <c r="H19" s="64">
        <v>2992</v>
      </c>
      <c r="I19" s="122">
        <v>1369</v>
      </c>
      <c r="J19" s="67">
        <v>1369</v>
      </c>
    </row>
    <row r="20" spans="2:10" s="2" customFormat="1" ht="20.100000000000001" customHeight="1">
      <c r="B20" s="106">
        <f t="shared" si="0"/>
        <v>48201</v>
      </c>
      <c r="C20" s="68">
        <v>15</v>
      </c>
      <c r="D20" s="124">
        <v>50600</v>
      </c>
      <c r="E20" s="69">
        <v>785</v>
      </c>
      <c r="F20" s="70">
        <v>1570</v>
      </c>
      <c r="G20" s="70">
        <v>2355</v>
      </c>
      <c r="H20" s="70">
        <v>3140</v>
      </c>
      <c r="I20" s="125">
        <v>1438</v>
      </c>
      <c r="J20" s="71">
        <v>1438</v>
      </c>
    </row>
    <row r="21" spans="2:10" s="2" customFormat="1" ht="20.100000000000001" customHeight="1">
      <c r="B21" s="106">
        <f t="shared" si="0"/>
        <v>50601</v>
      </c>
      <c r="C21" s="72">
        <v>16</v>
      </c>
      <c r="D21" s="126">
        <v>53000</v>
      </c>
      <c r="E21" s="127">
        <v>822</v>
      </c>
      <c r="F21" s="127">
        <v>1644</v>
      </c>
      <c r="G21" s="127">
        <v>2466</v>
      </c>
      <c r="H21" s="127">
        <v>3288</v>
      </c>
      <c r="I21" s="128">
        <v>1506</v>
      </c>
      <c r="J21" s="129">
        <v>1506</v>
      </c>
    </row>
    <row r="22" spans="2:10" s="2" customFormat="1" ht="20.100000000000001" customHeight="1">
      <c r="B22" s="106">
        <f t="shared" si="0"/>
        <v>53001</v>
      </c>
      <c r="C22" s="62">
        <v>17</v>
      </c>
      <c r="D22" s="121">
        <v>55400</v>
      </c>
      <c r="E22" s="64">
        <v>859</v>
      </c>
      <c r="F22" s="64">
        <v>1718</v>
      </c>
      <c r="G22" s="64">
        <v>2577</v>
      </c>
      <c r="H22" s="64">
        <v>3436</v>
      </c>
      <c r="I22" s="122">
        <v>1574</v>
      </c>
      <c r="J22" s="67">
        <v>1574</v>
      </c>
    </row>
    <row r="23" spans="2:10" s="2" customFormat="1" ht="20.100000000000001" customHeight="1">
      <c r="B23" s="106">
        <f t="shared" si="0"/>
        <v>55401</v>
      </c>
      <c r="C23" s="62">
        <v>18</v>
      </c>
      <c r="D23" s="121">
        <v>57800</v>
      </c>
      <c r="E23" s="64">
        <v>896</v>
      </c>
      <c r="F23" s="64">
        <v>1792</v>
      </c>
      <c r="G23" s="64">
        <v>2688</v>
      </c>
      <c r="H23" s="64">
        <v>3584</v>
      </c>
      <c r="I23" s="122">
        <v>1642</v>
      </c>
      <c r="J23" s="67">
        <v>1642</v>
      </c>
    </row>
    <row r="24" spans="2:10" s="2" customFormat="1" ht="20.100000000000001" customHeight="1">
      <c r="B24" s="106">
        <f t="shared" si="0"/>
        <v>57801</v>
      </c>
      <c r="C24" s="62">
        <v>19</v>
      </c>
      <c r="D24" s="121">
        <v>60800</v>
      </c>
      <c r="E24" s="64">
        <v>943</v>
      </c>
      <c r="F24" s="64">
        <v>1886</v>
      </c>
      <c r="G24" s="64">
        <v>2829</v>
      </c>
      <c r="H24" s="64">
        <v>3772</v>
      </c>
      <c r="I24" s="122">
        <v>1727</v>
      </c>
      <c r="J24" s="67">
        <v>1727</v>
      </c>
    </row>
    <row r="25" spans="2:10" s="2" customFormat="1" ht="20.100000000000001" customHeight="1">
      <c r="B25" s="106">
        <f t="shared" si="0"/>
        <v>60801</v>
      </c>
      <c r="C25" s="68">
        <v>20</v>
      </c>
      <c r="D25" s="124">
        <v>63800</v>
      </c>
      <c r="E25" s="69">
        <v>990</v>
      </c>
      <c r="F25" s="70">
        <v>1980</v>
      </c>
      <c r="G25" s="70">
        <v>2970</v>
      </c>
      <c r="H25" s="70">
        <v>3960</v>
      </c>
      <c r="I25" s="125">
        <v>1813</v>
      </c>
      <c r="J25" s="71">
        <v>1813</v>
      </c>
    </row>
    <row r="26" spans="2:10" s="2" customFormat="1" ht="20.100000000000001" customHeight="1">
      <c r="B26" s="106">
        <f t="shared" si="0"/>
        <v>63801</v>
      </c>
      <c r="C26" s="72">
        <v>21</v>
      </c>
      <c r="D26" s="126">
        <v>66800</v>
      </c>
      <c r="E26" s="127">
        <v>1036</v>
      </c>
      <c r="F26" s="127">
        <v>2072</v>
      </c>
      <c r="G26" s="127">
        <v>3108</v>
      </c>
      <c r="H26" s="127">
        <v>4144</v>
      </c>
      <c r="I26" s="128">
        <v>1898</v>
      </c>
      <c r="J26" s="129">
        <v>1898</v>
      </c>
    </row>
    <row r="27" spans="2:10" s="2" customFormat="1" ht="20.100000000000001" customHeight="1">
      <c r="B27" s="106">
        <f t="shared" si="0"/>
        <v>66801</v>
      </c>
      <c r="C27" s="62">
        <v>22</v>
      </c>
      <c r="D27" s="121">
        <v>69800</v>
      </c>
      <c r="E27" s="64">
        <v>1083</v>
      </c>
      <c r="F27" s="64">
        <v>2166</v>
      </c>
      <c r="G27" s="64">
        <v>3249</v>
      </c>
      <c r="H27" s="64">
        <v>4332</v>
      </c>
      <c r="I27" s="122">
        <v>1983</v>
      </c>
      <c r="J27" s="67">
        <v>1983</v>
      </c>
    </row>
    <row r="28" spans="2:10" s="2" customFormat="1" ht="20.100000000000001" customHeight="1">
      <c r="B28" s="106">
        <f t="shared" si="0"/>
        <v>69801</v>
      </c>
      <c r="C28" s="62">
        <v>23</v>
      </c>
      <c r="D28" s="121">
        <v>72800</v>
      </c>
      <c r="E28" s="64">
        <v>1129</v>
      </c>
      <c r="F28" s="64">
        <v>2258</v>
      </c>
      <c r="G28" s="64">
        <v>3387</v>
      </c>
      <c r="H28" s="64">
        <v>4516</v>
      </c>
      <c r="I28" s="122">
        <v>2068</v>
      </c>
      <c r="J28" s="67">
        <v>2068</v>
      </c>
    </row>
    <row r="29" spans="2:10" s="2" customFormat="1" ht="20.100000000000001" customHeight="1">
      <c r="B29" s="106">
        <f t="shared" si="0"/>
        <v>72801</v>
      </c>
      <c r="C29" s="62">
        <v>24</v>
      </c>
      <c r="D29" s="121">
        <v>76500</v>
      </c>
      <c r="E29" s="64">
        <v>1187</v>
      </c>
      <c r="F29" s="64">
        <v>2374</v>
      </c>
      <c r="G29" s="64">
        <v>3561</v>
      </c>
      <c r="H29" s="64">
        <v>4748</v>
      </c>
      <c r="I29" s="122">
        <v>2173</v>
      </c>
      <c r="J29" s="67">
        <v>2173</v>
      </c>
    </row>
    <row r="30" spans="2:10" s="2" customFormat="1" ht="20.100000000000001" customHeight="1">
      <c r="B30" s="106">
        <f t="shared" si="0"/>
        <v>76501</v>
      </c>
      <c r="C30" s="68">
        <v>25</v>
      </c>
      <c r="D30" s="124">
        <v>80200</v>
      </c>
      <c r="E30" s="69">
        <v>1244</v>
      </c>
      <c r="F30" s="70">
        <v>2488</v>
      </c>
      <c r="G30" s="70">
        <v>3732</v>
      </c>
      <c r="H30" s="70">
        <v>4976</v>
      </c>
      <c r="I30" s="125">
        <v>2278</v>
      </c>
      <c r="J30" s="71">
        <v>2278</v>
      </c>
    </row>
    <row r="31" spans="2:10" s="2" customFormat="1" ht="20.100000000000001" customHeight="1">
      <c r="B31" s="106">
        <f t="shared" si="0"/>
        <v>80201</v>
      </c>
      <c r="C31" s="72">
        <v>26</v>
      </c>
      <c r="D31" s="126">
        <v>83900</v>
      </c>
      <c r="E31" s="127">
        <v>1301</v>
      </c>
      <c r="F31" s="127">
        <v>2602</v>
      </c>
      <c r="G31" s="127">
        <v>3903</v>
      </c>
      <c r="H31" s="127">
        <v>5204</v>
      </c>
      <c r="I31" s="128">
        <v>2384</v>
      </c>
      <c r="J31" s="129">
        <v>2384</v>
      </c>
    </row>
    <row r="32" spans="2:10" s="2" customFormat="1" ht="20.100000000000001" customHeight="1">
      <c r="B32" s="106">
        <f t="shared" si="0"/>
        <v>83901</v>
      </c>
      <c r="C32" s="62">
        <v>27</v>
      </c>
      <c r="D32" s="121">
        <v>87600</v>
      </c>
      <c r="E32" s="64">
        <v>1359</v>
      </c>
      <c r="F32" s="64">
        <v>2718</v>
      </c>
      <c r="G32" s="64">
        <v>4077</v>
      </c>
      <c r="H32" s="64">
        <v>5436</v>
      </c>
      <c r="I32" s="122">
        <v>2489</v>
      </c>
      <c r="J32" s="67">
        <v>2489</v>
      </c>
    </row>
    <row r="33" spans="2:10" s="2" customFormat="1" ht="20.100000000000001" customHeight="1">
      <c r="B33" s="106">
        <f t="shared" si="0"/>
        <v>87601</v>
      </c>
      <c r="C33" s="62">
        <v>28</v>
      </c>
      <c r="D33" s="121">
        <v>92100</v>
      </c>
      <c r="E33" s="64">
        <v>1428</v>
      </c>
      <c r="F33" s="64">
        <v>2856</v>
      </c>
      <c r="G33" s="64">
        <v>4284</v>
      </c>
      <c r="H33" s="64">
        <v>5712</v>
      </c>
      <c r="I33" s="122">
        <v>2616</v>
      </c>
      <c r="J33" s="67">
        <v>2616</v>
      </c>
    </row>
    <row r="34" spans="2:10" s="2" customFormat="1" ht="20.100000000000001" customHeight="1">
      <c r="B34" s="106">
        <f t="shared" si="0"/>
        <v>92101</v>
      </c>
      <c r="C34" s="62">
        <v>29</v>
      </c>
      <c r="D34" s="121">
        <v>96600</v>
      </c>
      <c r="E34" s="64">
        <v>1498</v>
      </c>
      <c r="F34" s="64">
        <v>2996</v>
      </c>
      <c r="G34" s="64">
        <v>4494</v>
      </c>
      <c r="H34" s="64">
        <v>5992</v>
      </c>
      <c r="I34" s="122">
        <v>2744</v>
      </c>
      <c r="J34" s="67">
        <v>2744</v>
      </c>
    </row>
    <row r="35" spans="2:10" s="2" customFormat="1" ht="20.100000000000001" customHeight="1">
      <c r="B35" s="106">
        <f t="shared" si="0"/>
        <v>96601</v>
      </c>
      <c r="C35" s="68">
        <v>30</v>
      </c>
      <c r="D35" s="124">
        <v>101100</v>
      </c>
      <c r="E35" s="69">
        <v>1568</v>
      </c>
      <c r="F35" s="70">
        <v>3136</v>
      </c>
      <c r="G35" s="70">
        <v>4704</v>
      </c>
      <c r="H35" s="70">
        <v>6272</v>
      </c>
      <c r="I35" s="125">
        <v>2872</v>
      </c>
      <c r="J35" s="71">
        <v>2872</v>
      </c>
    </row>
    <row r="36" spans="2:10" s="2" customFormat="1" ht="20.100000000000001" customHeight="1">
      <c r="B36" s="106">
        <f t="shared" si="0"/>
        <v>101101</v>
      </c>
      <c r="C36" s="72">
        <v>31</v>
      </c>
      <c r="D36" s="126">
        <v>105600</v>
      </c>
      <c r="E36" s="127">
        <v>1638</v>
      </c>
      <c r="F36" s="127">
        <v>3276</v>
      </c>
      <c r="G36" s="127">
        <v>4914</v>
      </c>
      <c r="H36" s="127">
        <v>6552</v>
      </c>
      <c r="I36" s="128">
        <v>3000</v>
      </c>
      <c r="J36" s="129">
        <v>3000</v>
      </c>
    </row>
    <row r="37" spans="2:10" s="2" customFormat="1" ht="20.100000000000001" customHeight="1">
      <c r="B37" s="106">
        <f t="shared" si="0"/>
        <v>105601</v>
      </c>
      <c r="C37" s="62">
        <v>32</v>
      </c>
      <c r="D37" s="121">
        <v>110100</v>
      </c>
      <c r="E37" s="64">
        <v>1708</v>
      </c>
      <c r="F37" s="64">
        <v>3416</v>
      </c>
      <c r="G37" s="64">
        <v>5124</v>
      </c>
      <c r="H37" s="64">
        <v>6832</v>
      </c>
      <c r="I37" s="122">
        <v>3128</v>
      </c>
      <c r="J37" s="67">
        <v>3128</v>
      </c>
    </row>
    <row r="38" spans="2:10" s="2" customFormat="1" ht="20.100000000000001" customHeight="1">
      <c r="B38" s="106">
        <f t="shared" si="0"/>
        <v>110101</v>
      </c>
      <c r="C38" s="62">
        <v>33</v>
      </c>
      <c r="D38" s="121">
        <v>115500</v>
      </c>
      <c r="E38" s="64">
        <v>1791</v>
      </c>
      <c r="F38" s="64">
        <v>3582</v>
      </c>
      <c r="G38" s="64">
        <v>5373</v>
      </c>
      <c r="H38" s="64">
        <v>7164</v>
      </c>
      <c r="I38" s="122">
        <v>3281</v>
      </c>
      <c r="J38" s="67">
        <v>3281</v>
      </c>
    </row>
    <row r="39" spans="2:10" s="2" customFormat="1" ht="20.100000000000001" customHeight="1">
      <c r="B39" s="106">
        <f t="shared" si="0"/>
        <v>115501</v>
      </c>
      <c r="C39" s="62">
        <v>34</v>
      </c>
      <c r="D39" s="121">
        <v>120900</v>
      </c>
      <c r="E39" s="64">
        <v>1875</v>
      </c>
      <c r="F39" s="64">
        <v>3750</v>
      </c>
      <c r="G39" s="64">
        <v>5625</v>
      </c>
      <c r="H39" s="64">
        <v>7500</v>
      </c>
      <c r="I39" s="122">
        <v>3435</v>
      </c>
      <c r="J39" s="67">
        <v>3435</v>
      </c>
    </row>
    <row r="40" spans="2:10" s="2" customFormat="1" ht="20.100000000000001" customHeight="1">
      <c r="B40" s="106">
        <f t="shared" si="0"/>
        <v>120901</v>
      </c>
      <c r="C40" s="68">
        <v>35</v>
      </c>
      <c r="D40" s="124">
        <v>126300</v>
      </c>
      <c r="E40" s="69">
        <v>1959</v>
      </c>
      <c r="F40" s="70">
        <v>3918</v>
      </c>
      <c r="G40" s="70">
        <v>5877</v>
      </c>
      <c r="H40" s="70">
        <v>7836</v>
      </c>
      <c r="I40" s="125">
        <v>3588</v>
      </c>
      <c r="J40" s="71">
        <v>3588</v>
      </c>
    </row>
    <row r="41" spans="2:10" s="2" customFormat="1" ht="20.100000000000001" customHeight="1">
      <c r="B41" s="106">
        <f t="shared" si="0"/>
        <v>126301</v>
      </c>
      <c r="C41" s="72">
        <v>36</v>
      </c>
      <c r="D41" s="126">
        <v>131700</v>
      </c>
      <c r="E41" s="127">
        <v>2043</v>
      </c>
      <c r="F41" s="127">
        <v>4086</v>
      </c>
      <c r="G41" s="127">
        <v>6129</v>
      </c>
      <c r="H41" s="127">
        <v>8172</v>
      </c>
      <c r="I41" s="128">
        <v>3741</v>
      </c>
      <c r="J41" s="129">
        <v>3741</v>
      </c>
    </row>
    <row r="42" spans="2:10" s="2" customFormat="1" ht="20.100000000000001" customHeight="1">
      <c r="B42" s="106">
        <f t="shared" si="0"/>
        <v>131701</v>
      </c>
      <c r="C42" s="62">
        <v>37</v>
      </c>
      <c r="D42" s="121">
        <v>137100</v>
      </c>
      <c r="E42" s="64">
        <v>2126</v>
      </c>
      <c r="F42" s="64">
        <v>4252</v>
      </c>
      <c r="G42" s="64">
        <v>6378</v>
      </c>
      <c r="H42" s="64">
        <v>8504</v>
      </c>
      <c r="I42" s="122">
        <v>3895</v>
      </c>
      <c r="J42" s="67">
        <v>3895</v>
      </c>
    </row>
    <row r="43" spans="2:10" s="2" customFormat="1" ht="20.100000000000001" customHeight="1">
      <c r="B43" s="106">
        <f t="shared" si="0"/>
        <v>137101</v>
      </c>
      <c r="C43" s="62">
        <v>38</v>
      </c>
      <c r="D43" s="121">
        <v>142500</v>
      </c>
      <c r="E43" s="64">
        <v>2210</v>
      </c>
      <c r="F43" s="64">
        <v>4420</v>
      </c>
      <c r="G43" s="64">
        <v>6630</v>
      </c>
      <c r="H43" s="64">
        <v>8840</v>
      </c>
      <c r="I43" s="122">
        <v>4048</v>
      </c>
      <c r="J43" s="67">
        <v>4048</v>
      </c>
    </row>
    <row r="44" spans="2:10" s="2" customFormat="1" ht="20.100000000000001" customHeight="1">
      <c r="B44" s="106">
        <f t="shared" si="0"/>
        <v>142501</v>
      </c>
      <c r="C44" s="62">
        <v>39</v>
      </c>
      <c r="D44" s="121">
        <v>147900</v>
      </c>
      <c r="E44" s="64">
        <v>2294</v>
      </c>
      <c r="F44" s="64">
        <v>4588</v>
      </c>
      <c r="G44" s="64">
        <v>6882</v>
      </c>
      <c r="H44" s="64">
        <v>9176</v>
      </c>
      <c r="I44" s="122">
        <v>4202</v>
      </c>
      <c r="J44" s="67">
        <v>4202</v>
      </c>
    </row>
    <row r="45" spans="2:10" s="2" customFormat="1" ht="20.100000000000001" customHeight="1">
      <c r="B45" s="106">
        <f t="shared" si="0"/>
        <v>147901</v>
      </c>
      <c r="C45" s="68">
        <v>40</v>
      </c>
      <c r="D45" s="124">
        <v>150000</v>
      </c>
      <c r="E45" s="69">
        <v>2327</v>
      </c>
      <c r="F45" s="70">
        <v>4654</v>
      </c>
      <c r="G45" s="70">
        <v>6981</v>
      </c>
      <c r="H45" s="70">
        <v>9308</v>
      </c>
      <c r="I45" s="125">
        <v>4261</v>
      </c>
      <c r="J45" s="71">
        <v>4261</v>
      </c>
    </row>
    <row r="46" spans="2:10" s="2" customFormat="1" ht="20.100000000000001" customHeight="1">
      <c r="B46" s="106">
        <f t="shared" si="0"/>
        <v>150001</v>
      </c>
      <c r="C46" s="72">
        <v>41</v>
      </c>
      <c r="D46" s="126">
        <v>156400</v>
      </c>
      <c r="E46" s="127">
        <v>2426</v>
      </c>
      <c r="F46" s="127">
        <v>4852</v>
      </c>
      <c r="G46" s="127">
        <v>7278</v>
      </c>
      <c r="H46" s="127">
        <v>9704</v>
      </c>
      <c r="I46" s="128">
        <v>4443</v>
      </c>
      <c r="J46" s="129">
        <v>4443</v>
      </c>
    </row>
    <row r="47" spans="2:10" s="2" customFormat="1" ht="20.100000000000001" customHeight="1">
      <c r="B47" s="106">
        <f t="shared" si="0"/>
        <v>156401</v>
      </c>
      <c r="C47" s="62">
        <v>42</v>
      </c>
      <c r="D47" s="121">
        <v>162800</v>
      </c>
      <c r="E47" s="64">
        <v>2525</v>
      </c>
      <c r="F47" s="64">
        <v>5050</v>
      </c>
      <c r="G47" s="64">
        <v>7575</v>
      </c>
      <c r="H47" s="64">
        <v>10100</v>
      </c>
      <c r="I47" s="122">
        <v>4625</v>
      </c>
      <c r="J47" s="67">
        <v>4625</v>
      </c>
    </row>
    <row r="48" spans="2:10" s="2" customFormat="1" ht="20.100000000000001" customHeight="1">
      <c r="B48" s="106">
        <f t="shared" si="0"/>
        <v>162801</v>
      </c>
      <c r="C48" s="62">
        <v>43</v>
      </c>
      <c r="D48" s="121">
        <v>169200</v>
      </c>
      <c r="E48" s="64">
        <v>2624</v>
      </c>
      <c r="F48" s="64">
        <v>5248</v>
      </c>
      <c r="G48" s="64">
        <v>7872</v>
      </c>
      <c r="H48" s="64">
        <v>10496</v>
      </c>
      <c r="I48" s="122">
        <v>4807</v>
      </c>
      <c r="J48" s="67">
        <v>4807</v>
      </c>
    </row>
    <row r="49" spans="1:12" s="2" customFormat="1" ht="20.100000000000001" customHeight="1">
      <c r="B49" s="106">
        <f t="shared" si="0"/>
        <v>169201</v>
      </c>
      <c r="C49" s="62">
        <v>44</v>
      </c>
      <c r="D49" s="121">
        <v>175600</v>
      </c>
      <c r="E49" s="64">
        <v>2724</v>
      </c>
      <c r="F49" s="64">
        <v>5448</v>
      </c>
      <c r="G49" s="64">
        <v>8172</v>
      </c>
      <c r="H49" s="64">
        <v>10896</v>
      </c>
      <c r="I49" s="122">
        <v>4989</v>
      </c>
      <c r="J49" s="67">
        <v>4989</v>
      </c>
    </row>
    <row r="50" spans="1:12" s="2" customFormat="1" ht="20.100000000000001" customHeight="1">
      <c r="B50" s="106">
        <f t="shared" si="0"/>
        <v>175601</v>
      </c>
      <c r="C50" s="68">
        <v>45</v>
      </c>
      <c r="D50" s="124">
        <v>182000</v>
      </c>
      <c r="E50" s="69">
        <v>2823</v>
      </c>
      <c r="F50" s="70">
        <v>5646</v>
      </c>
      <c r="G50" s="70">
        <v>8469</v>
      </c>
      <c r="H50" s="70">
        <v>11292</v>
      </c>
      <c r="I50" s="125">
        <v>5170</v>
      </c>
      <c r="J50" s="71">
        <v>5170</v>
      </c>
    </row>
    <row r="51" spans="1:12" s="2" customFormat="1" ht="20.100000000000001" customHeight="1">
      <c r="B51" s="106">
        <f t="shared" si="0"/>
        <v>182001</v>
      </c>
      <c r="C51" s="72">
        <v>46</v>
      </c>
      <c r="D51" s="126">
        <v>189500</v>
      </c>
      <c r="E51" s="127">
        <v>2939</v>
      </c>
      <c r="F51" s="127">
        <v>5878</v>
      </c>
      <c r="G51" s="127">
        <v>8817</v>
      </c>
      <c r="H51" s="127">
        <v>11756</v>
      </c>
      <c r="I51" s="128">
        <v>5384</v>
      </c>
      <c r="J51" s="129">
        <v>5384</v>
      </c>
      <c r="L51" s="1"/>
    </row>
    <row r="52" spans="1:12" ht="20.100000000000001" customHeight="1">
      <c r="B52" s="106">
        <f t="shared" si="0"/>
        <v>189501</v>
      </c>
      <c r="C52" s="62">
        <v>47</v>
      </c>
      <c r="D52" s="121">
        <v>197000</v>
      </c>
      <c r="E52" s="64">
        <v>3055</v>
      </c>
      <c r="F52" s="64">
        <v>6110</v>
      </c>
      <c r="G52" s="64">
        <v>9165</v>
      </c>
      <c r="H52" s="64">
        <v>12220</v>
      </c>
      <c r="I52" s="122">
        <v>5597</v>
      </c>
      <c r="J52" s="67">
        <v>5597</v>
      </c>
      <c r="L52" s="93"/>
    </row>
    <row r="53" spans="1:12" s="93" customFormat="1" ht="20.100000000000001" customHeight="1">
      <c r="B53" s="106">
        <f t="shared" si="0"/>
        <v>197001</v>
      </c>
      <c r="C53" s="62">
        <v>48</v>
      </c>
      <c r="D53" s="121">
        <v>204500</v>
      </c>
      <c r="E53" s="64">
        <v>3172</v>
      </c>
      <c r="F53" s="64">
        <v>6344</v>
      </c>
      <c r="G53" s="64">
        <v>9516</v>
      </c>
      <c r="H53" s="64">
        <v>12688</v>
      </c>
      <c r="I53" s="122">
        <v>5810</v>
      </c>
      <c r="J53" s="67">
        <v>5810</v>
      </c>
      <c r="L53" s="95"/>
    </row>
    <row r="54" spans="1:12" s="95" customFormat="1" ht="20.100000000000001" customHeight="1">
      <c r="B54" s="106">
        <f t="shared" si="0"/>
        <v>204501</v>
      </c>
      <c r="C54" s="62">
        <v>49</v>
      </c>
      <c r="D54" s="121">
        <v>212000</v>
      </c>
      <c r="E54" s="64">
        <v>3288</v>
      </c>
      <c r="F54" s="64">
        <v>6576</v>
      </c>
      <c r="G54" s="64">
        <v>9864</v>
      </c>
      <c r="H54" s="64">
        <v>13152</v>
      </c>
      <c r="I54" s="122">
        <v>6023</v>
      </c>
      <c r="J54" s="67">
        <v>6023</v>
      </c>
      <c r="L54" s="111"/>
    </row>
    <row r="55" spans="1:12" s="111" customFormat="1" ht="20.100000000000001" customHeight="1" thickBot="1">
      <c r="B55" s="106">
        <f t="shared" si="0"/>
        <v>212001</v>
      </c>
      <c r="C55" s="73">
        <v>50</v>
      </c>
      <c r="D55" s="123">
        <v>219500</v>
      </c>
      <c r="E55" s="74">
        <v>3404</v>
      </c>
      <c r="F55" s="74">
        <v>6808</v>
      </c>
      <c r="G55" s="74">
        <v>10212</v>
      </c>
      <c r="H55" s="74">
        <v>13616</v>
      </c>
      <c r="I55" s="81">
        <v>6236</v>
      </c>
      <c r="J55" s="75">
        <v>6236</v>
      </c>
      <c r="L55" s="95"/>
    </row>
    <row r="56" spans="1:12" s="95" customFormat="1" ht="20.100000000000001" customHeight="1">
      <c r="B56" s="108"/>
      <c r="D56" s="94"/>
      <c r="E56" s="94"/>
      <c r="F56" s="94"/>
      <c r="G56" s="94"/>
      <c r="H56" s="94"/>
      <c r="I56" s="94"/>
      <c r="J56" s="94"/>
    </row>
    <row r="57" spans="1:12" s="95" customFormat="1" ht="20.100000000000001" customHeight="1">
      <c r="B57" s="109"/>
      <c r="D57" s="94"/>
      <c r="E57" s="94"/>
      <c r="F57" s="94"/>
      <c r="G57" s="94"/>
      <c r="H57" s="94"/>
      <c r="I57" s="94"/>
      <c r="J57" s="94"/>
    </row>
    <row r="58" spans="1:12" s="95" customFormat="1" ht="20.100000000000001" customHeight="1">
      <c r="B58" s="109"/>
      <c r="C58" s="90"/>
      <c r="D58" s="94"/>
      <c r="E58" s="94"/>
      <c r="F58" s="94"/>
      <c r="G58" s="94"/>
      <c r="H58" s="94"/>
      <c r="I58" s="94"/>
      <c r="J58" s="94"/>
    </row>
    <row r="59" spans="1:12" s="95" customFormat="1" ht="20.100000000000001" customHeight="1">
      <c r="B59" s="109"/>
      <c r="C59" s="90"/>
      <c r="D59" s="94"/>
      <c r="E59" s="94"/>
      <c r="F59" s="94"/>
      <c r="G59" s="94"/>
      <c r="H59" s="94"/>
      <c r="I59" s="94"/>
      <c r="J59" s="94"/>
    </row>
    <row r="60" spans="1:12" s="95" customFormat="1" ht="20.100000000000001" customHeight="1">
      <c r="B60" s="109"/>
      <c r="C60" s="90"/>
      <c r="D60" s="91"/>
      <c r="E60" s="91"/>
      <c r="F60" s="92"/>
      <c r="G60" s="92"/>
      <c r="H60" s="92"/>
      <c r="I60" s="92"/>
      <c r="J60" s="92"/>
    </row>
    <row r="61" spans="1:12" s="95" customFormat="1" ht="20.100000000000001" customHeight="1">
      <c r="B61" s="108"/>
      <c r="C61" s="90"/>
      <c r="D61" s="94"/>
      <c r="E61" s="94"/>
      <c r="F61" s="94"/>
      <c r="G61" s="94"/>
      <c r="H61" s="94"/>
      <c r="I61" s="94"/>
      <c r="J61" s="94"/>
    </row>
    <row r="62" spans="1:12" s="95" customFormat="1" ht="20.100000000000001" customHeight="1">
      <c r="B62" s="109"/>
      <c r="C62" s="90"/>
      <c r="D62" s="94"/>
      <c r="E62" s="94"/>
      <c r="F62" s="94"/>
      <c r="G62" s="94"/>
      <c r="H62" s="94"/>
      <c r="I62" s="94"/>
      <c r="J62" s="94"/>
      <c r="L62" s="93"/>
    </row>
    <row r="63" spans="1:12" s="93" customFormat="1" ht="20.100000000000001" customHeight="1">
      <c r="A63" s="95"/>
      <c r="B63" s="109"/>
      <c r="C63" s="90"/>
      <c r="D63" s="91"/>
      <c r="E63" s="91"/>
      <c r="F63" s="92"/>
      <c r="G63" s="92"/>
      <c r="H63" s="92"/>
      <c r="I63" s="92"/>
      <c r="J63" s="92"/>
    </row>
    <row r="64" spans="1:12" s="93" customFormat="1" ht="20.100000000000001" customHeight="1">
      <c r="B64" s="108"/>
      <c r="C64" s="90"/>
      <c r="D64" s="94"/>
      <c r="E64" s="94"/>
      <c r="F64" s="94"/>
      <c r="G64" s="94"/>
      <c r="H64" s="94"/>
      <c r="I64" s="94"/>
      <c r="J64" s="94"/>
      <c r="L64" s="95"/>
    </row>
    <row r="65" spans="1:12" s="95" customFormat="1" ht="20.100000000000001" customHeight="1">
      <c r="B65" s="109"/>
      <c r="C65" s="90"/>
      <c r="D65" s="94"/>
      <c r="E65" s="94"/>
      <c r="F65" s="94"/>
      <c r="G65" s="94"/>
      <c r="H65" s="94"/>
      <c r="I65" s="94"/>
      <c r="J65" s="94"/>
    </row>
    <row r="66" spans="1:12" s="95" customFormat="1" ht="20.100000000000001" customHeight="1">
      <c r="B66" s="109"/>
      <c r="C66" s="90"/>
      <c r="D66" s="94"/>
      <c r="E66" s="94"/>
      <c r="F66" s="94"/>
      <c r="G66" s="94"/>
      <c r="H66" s="94"/>
      <c r="I66" s="94"/>
      <c r="J66" s="94"/>
    </row>
    <row r="67" spans="1:12" s="95" customFormat="1" ht="20.100000000000001" customHeight="1">
      <c r="B67" s="109"/>
      <c r="C67" s="90"/>
      <c r="D67" s="94"/>
      <c r="E67" s="94"/>
      <c r="F67" s="94"/>
      <c r="G67" s="94"/>
      <c r="H67" s="94"/>
      <c r="I67" s="94"/>
      <c r="J67" s="94"/>
    </row>
    <row r="68" spans="1:12" s="95" customFormat="1" ht="20.100000000000001" customHeight="1">
      <c r="B68" s="109"/>
      <c r="C68" s="90"/>
      <c r="D68" s="94"/>
      <c r="E68" s="94"/>
      <c r="F68" s="94"/>
      <c r="G68" s="94"/>
      <c r="H68" s="94"/>
      <c r="I68" s="94"/>
      <c r="J68" s="94"/>
      <c r="L68" s="93"/>
    </row>
    <row r="69" spans="1:12" s="93" customFormat="1" ht="20.100000000000001" customHeight="1">
      <c r="A69" s="95"/>
      <c r="B69" s="109"/>
      <c r="C69" s="90"/>
      <c r="D69" s="94"/>
      <c r="E69" s="94"/>
      <c r="F69" s="94"/>
      <c r="G69" s="94"/>
      <c r="H69" s="94"/>
      <c r="I69" s="94"/>
      <c r="J69" s="94"/>
      <c r="L69" s="1"/>
    </row>
    <row r="70" spans="1:12" ht="20.100000000000001" customHeight="1">
      <c r="A70" s="95"/>
      <c r="B70" s="109"/>
      <c r="C70" s="90"/>
      <c r="D70" s="96"/>
      <c r="E70" s="96"/>
      <c r="F70" s="96"/>
      <c r="G70" s="96"/>
      <c r="H70" s="96"/>
      <c r="I70" s="96"/>
      <c r="J70" s="96"/>
      <c r="L70" s="95"/>
    </row>
    <row r="71" spans="1:12" s="95" customFormat="1" ht="20.100000000000001" customHeight="1">
      <c r="B71" s="109"/>
      <c r="C71" s="90"/>
      <c r="D71" s="96"/>
      <c r="E71" s="96"/>
      <c r="F71" s="96"/>
      <c r="G71" s="96"/>
      <c r="H71" s="96"/>
      <c r="I71" s="96"/>
      <c r="J71" s="96"/>
    </row>
    <row r="72" spans="1:12" s="95" customFormat="1" ht="20.100000000000001" customHeight="1">
      <c r="B72" s="109"/>
      <c r="C72" s="90"/>
      <c r="D72" s="94"/>
      <c r="E72" s="94"/>
      <c r="F72" s="94"/>
      <c r="G72" s="94"/>
      <c r="H72" s="94"/>
      <c r="I72" s="94"/>
      <c r="J72" s="94"/>
    </row>
    <row r="73" spans="1:12" s="95" customFormat="1" ht="20.100000000000001" customHeight="1">
      <c r="B73" s="109"/>
      <c r="C73" s="90"/>
      <c r="D73" s="94"/>
      <c r="E73" s="94"/>
      <c r="F73" s="94"/>
      <c r="G73" s="94"/>
      <c r="H73" s="94"/>
      <c r="I73" s="94"/>
      <c r="J73" s="94"/>
    </row>
    <row r="74" spans="1:12" s="95" customFormat="1" ht="20.100000000000001" customHeight="1">
      <c r="B74" s="109"/>
      <c r="C74" s="90"/>
      <c r="D74" s="91"/>
      <c r="E74" s="91"/>
      <c r="F74" s="92"/>
      <c r="G74" s="92"/>
      <c r="H74" s="92"/>
      <c r="I74" s="92"/>
      <c r="J74" s="92"/>
      <c r="L74" s="93"/>
    </row>
    <row r="75" spans="1:12" s="93" customFormat="1" ht="20.100000000000001" customHeight="1">
      <c r="B75" s="108"/>
      <c r="C75" s="90"/>
      <c r="D75" s="91"/>
      <c r="E75" s="91"/>
      <c r="F75" s="92"/>
      <c r="G75" s="92"/>
      <c r="H75" s="92"/>
      <c r="I75" s="92"/>
      <c r="J75" s="92"/>
    </row>
    <row r="76" spans="1:12" s="93" customFormat="1" ht="20.100000000000001" customHeight="1">
      <c r="B76" s="108"/>
      <c r="C76" s="90"/>
      <c r="D76" s="91"/>
      <c r="E76" s="91"/>
      <c r="F76" s="92"/>
      <c r="G76" s="92"/>
      <c r="H76" s="92"/>
      <c r="I76" s="92"/>
      <c r="J76" s="92"/>
    </row>
    <row r="77" spans="1:12" s="93" customFormat="1" ht="20.100000000000001" customHeight="1">
      <c r="B77" s="108"/>
      <c r="C77" s="13"/>
      <c r="D77" s="9"/>
      <c r="E77" s="9"/>
      <c r="F77" s="17"/>
      <c r="G77" s="17"/>
      <c r="H77" s="17"/>
      <c r="I77" s="17"/>
      <c r="J77" s="9"/>
      <c r="L77" s="1"/>
    </row>
  </sheetData>
  <sheetProtection password="DDF9" sheet="1" objects="1" scenarios="1"/>
  <sortState ref="A64:J78">
    <sortCondition descending="1" ref="A64:A78"/>
  </sortState>
  <mergeCells count="5">
    <mergeCell ref="J3:J4"/>
    <mergeCell ref="B3:B4"/>
    <mergeCell ref="C3:C4"/>
    <mergeCell ref="E3:H3"/>
    <mergeCell ref="I3:I4"/>
  </mergeCells>
  <phoneticPr fontId="2" type="noConversion"/>
  <printOptions horizontalCentered="1"/>
  <pageMargins left="0.74803149606299213" right="0.74803149606299213" top="0.98425196850393704" bottom="0.39370078740157483" header="0.51181102362204722" footer="0.51181102362204722"/>
  <pageSetup paperSize="9" orientation="portrait" horizontalDpi="300" r:id="rId1"/>
  <headerFooter alignWithMargins="0">
    <oddHeader>&amp;L&amp;"標楷體,標準"
單位：元&amp;C&amp;"標楷體,標準"&amp;13 105年(公)健保保費分攤表&amp;R&amp;"Times New Roman,標準"
105.01.01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1"/>
  <sheetViews>
    <sheetView workbookViewId="0">
      <pane ySplit="2" topLeftCell="A3" activePane="bottomLeft" state="frozenSplit"/>
      <selection pane="bottomLeft" sqref="A1:G1"/>
    </sheetView>
  </sheetViews>
  <sheetFormatPr defaultRowHeight="20.100000000000001" customHeight="1"/>
  <cols>
    <col min="3" max="3" width="8" customWidth="1"/>
    <col min="4" max="4" width="18.625" customWidth="1"/>
    <col min="5" max="5" width="13.625" customWidth="1"/>
    <col min="6" max="6" width="17.375" customWidth="1"/>
    <col min="7" max="7" width="21.5" customWidth="1"/>
    <col min="8" max="8" width="18.25" customWidth="1"/>
  </cols>
  <sheetData>
    <row r="1" spans="1:12" ht="20.100000000000001" customHeight="1" thickBot="1">
      <c r="A1" s="163" t="s">
        <v>97</v>
      </c>
      <c r="B1" s="163"/>
      <c r="C1" s="163"/>
      <c r="D1" s="163"/>
      <c r="E1" s="163"/>
      <c r="F1" s="163"/>
      <c r="G1" s="163"/>
      <c r="H1" s="21"/>
    </row>
    <row r="2" spans="1:12" ht="20.100000000000001" customHeight="1" thickBot="1">
      <c r="A2" s="22" t="s">
        <v>62</v>
      </c>
      <c r="B2" s="23" t="s">
        <v>58</v>
      </c>
      <c r="C2" s="23" t="s">
        <v>63</v>
      </c>
      <c r="D2" s="23" t="s">
        <v>93</v>
      </c>
      <c r="E2" s="23" t="s">
        <v>64</v>
      </c>
      <c r="F2" s="23" t="s">
        <v>65</v>
      </c>
      <c r="G2" s="24" t="s">
        <v>66</v>
      </c>
    </row>
    <row r="3" spans="1:12" ht="20.100000000000001" hidden="1" customHeight="1" thickBot="1">
      <c r="A3" s="38">
        <v>0</v>
      </c>
      <c r="B3" s="39">
        <v>0</v>
      </c>
      <c r="C3" s="39">
        <v>0</v>
      </c>
      <c r="D3" s="39">
        <v>0</v>
      </c>
      <c r="E3" s="39">
        <v>0</v>
      </c>
      <c r="F3" s="39">
        <v>0</v>
      </c>
      <c r="G3" s="40">
        <v>0</v>
      </c>
    </row>
    <row r="4" spans="1:12" ht="20.100000000000001" customHeight="1" thickBot="1">
      <c r="A4" s="25">
        <v>90</v>
      </c>
      <c r="B4" s="26">
        <v>16210</v>
      </c>
      <c r="C4" s="27">
        <v>0.12</v>
      </c>
      <c r="D4" s="28">
        <v>1362</v>
      </c>
      <c r="E4" s="28">
        <v>1264</v>
      </c>
      <c r="F4" s="26">
        <v>1264</v>
      </c>
      <c r="G4" s="29">
        <v>3890</v>
      </c>
      <c r="I4" s="30"/>
      <c r="J4" s="30"/>
      <c r="K4" s="30"/>
      <c r="L4" s="30"/>
    </row>
    <row r="5" spans="1:12" ht="20.100000000000001" customHeight="1" thickBot="1">
      <c r="A5" s="25">
        <v>100</v>
      </c>
      <c r="B5" s="26">
        <v>16920</v>
      </c>
      <c r="C5" s="27">
        <v>0.12</v>
      </c>
      <c r="D5" s="28">
        <v>1421</v>
      </c>
      <c r="E5" s="28">
        <v>1320</v>
      </c>
      <c r="F5" s="26">
        <v>1320</v>
      </c>
      <c r="G5" s="29">
        <v>4061</v>
      </c>
      <c r="I5" s="30"/>
      <c r="J5" s="30"/>
      <c r="K5" s="30"/>
    </row>
    <row r="6" spans="1:12" ht="20.100000000000001" customHeight="1" thickBot="1">
      <c r="A6" s="25">
        <v>110</v>
      </c>
      <c r="B6" s="26">
        <v>17630</v>
      </c>
      <c r="C6" s="27">
        <v>0.12</v>
      </c>
      <c r="D6" s="28">
        <v>1481</v>
      </c>
      <c r="E6" s="28">
        <v>1375</v>
      </c>
      <c r="F6" s="26">
        <v>1375</v>
      </c>
      <c r="G6" s="29">
        <v>4231</v>
      </c>
      <c r="I6" s="30"/>
      <c r="J6" s="30"/>
      <c r="K6" s="30"/>
    </row>
    <row r="7" spans="1:12" ht="20.100000000000001" customHeight="1" thickBot="1">
      <c r="A7" s="25">
        <v>120</v>
      </c>
      <c r="B7" s="26">
        <v>18350</v>
      </c>
      <c r="C7" s="27">
        <v>0.12</v>
      </c>
      <c r="D7" s="28">
        <v>1541</v>
      </c>
      <c r="E7" s="28">
        <v>1431</v>
      </c>
      <c r="F7" s="26">
        <v>1432</v>
      </c>
      <c r="G7" s="29">
        <v>4404</v>
      </c>
      <c r="I7" s="30"/>
      <c r="J7" s="30"/>
      <c r="K7" s="30"/>
    </row>
    <row r="8" spans="1:12" ht="20.100000000000001" customHeight="1" thickBot="1">
      <c r="A8" s="25">
        <v>130</v>
      </c>
      <c r="B8" s="26">
        <v>19060</v>
      </c>
      <c r="C8" s="27">
        <v>0.12</v>
      </c>
      <c r="D8" s="28">
        <v>1601</v>
      </c>
      <c r="E8" s="28">
        <v>1486</v>
      </c>
      <c r="F8" s="26">
        <v>1487</v>
      </c>
      <c r="G8" s="29">
        <v>4574</v>
      </c>
      <c r="I8" s="30"/>
      <c r="J8" s="30"/>
      <c r="K8" s="30"/>
    </row>
    <row r="9" spans="1:12" ht="20.100000000000001" customHeight="1" thickBot="1">
      <c r="A9" s="25">
        <v>140</v>
      </c>
      <c r="B9" s="26">
        <v>19780</v>
      </c>
      <c r="C9" s="27">
        <v>0.12</v>
      </c>
      <c r="D9" s="28">
        <v>1661</v>
      </c>
      <c r="E9" s="28">
        <v>1543</v>
      </c>
      <c r="F9" s="26">
        <v>1543</v>
      </c>
      <c r="G9" s="29">
        <v>4747</v>
      </c>
      <c r="I9" s="30"/>
      <c r="J9" s="30"/>
      <c r="K9" s="30"/>
    </row>
    <row r="10" spans="1:12" ht="20.100000000000001" customHeight="1" thickBot="1">
      <c r="A10" s="25">
        <v>150</v>
      </c>
      <c r="B10" s="26">
        <v>20490</v>
      </c>
      <c r="C10" s="27">
        <v>0.12</v>
      </c>
      <c r="D10" s="28">
        <v>1721</v>
      </c>
      <c r="E10" s="28">
        <v>1598</v>
      </c>
      <c r="F10" s="26">
        <v>1599</v>
      </c>
      <c r="G10" s="29">
        <v>4918</v>
      </c>
      <c r="I10" s="30"/>
      <c r="J10" s="30"/>
      <c r="K10" s="30"/>
    </row>
    <row r="11" spans="1:12" ht="20.100000000000001" customHeight="1" thickBot="1">
      <c r="A11" s="25">
        <v>160</v>
      </c>
      <c r="B11" s="26">
        <v>21200</v>
      </c>
      <c r="C11" s="27">
        <v>0.12</v>
      </c>
      <c r="D11" s="28">
        <v>1781</v>
      </c>
      <c r="E11" s="28">
        <v>1653</v>
      </c>
      <c r="F11" s="26">
        <v>1654</v>
      </c>
      <c r="G11" s="29">
        <v>5088</v>
      </c>
      <c r="I11" s="30"/>
      <c r="J11" s="30"/>
      <c r="K11" s="30"/>
    </row>
    <row r="12" spans="1:12" ht="20.100000000000001" customHeight="1" thickBot="1">
      <c r="A12" s="25">
        <v>170</v>
      </c>
      <c r="B12" s="26">
        <v>21920</v>
      </c>
      <c r="C12" s="27">
        <v>0.12</v>
      </c>
      <c r="D12" s="28">
        <v>1841</v>
      </c>
      <c r="E12" s="28">
        <v>1710</v>
      </c>
      <c r="F12" s="26">
        <v>1710</v>
      </c>
      <c r="G12" s="29">
        <v>5261</v>
      </c>
      <c r="I12" s="30"/>
      <c r="J12" s="30"/>
      <c r="K12" s="30"/>
    </row>
    <row r="13" spans="1:12" ht="20.100000000000001" customHeight="1" thickBot="1">
      <c r="A13" s="25">
        <v>180</v>
      </c>
      <c r="B13" s="26">
        <v>22630</v>
      </c>
      <c r="C13" s="27">
        <v>0.12</v>
      </c>
      <c r="D13" s="28">
        <v>1901</v>
      </c>
      <c r="E13" s="28">
        <v>1765</v>
      </c>
      <c r="F13" s="26">
        <v>1765</v>
      </c>
      <c r="G13" s="29">
        <v>5431</v>
      </c>
      <c r="I13" s="30"/>
      <c r="J13" s="30"/>
      <c r="K13" s="30"/>
    </row>
    <row r="14" spans="1:12" ht="20.100000000000001" customHeight="1" thickBot="1">
      <c r="A14" s="25">
        <v>190</v>
      </c>
      <c r="B14" s="26">
        <v>23350</v>
      </c>
      <c r="C14" s="27">
        <v>0.12</v>
      </c>
      <c r="D14" s="28">
        <v>1961</v>
      </c>
      <c r="E14" s="28">
        <v>1821</v>
      </c>
      <c r="F14" s="26">
        <v>1822</v>
      </c>
      <c r="G14" s="29">
        <v>5604</v>
      </c>
      <c r="I14" s="30"/>
      <c r="J14" s="30"/>
      <c r="K14" s="30"/>
    </row>
    <row r="15" spans="1:12" ht="20.100000000000001" customHeight="1" thickBot="1">
      <c r="A15" s="25">
        <v>200</v>
      </c>
      <c r="B15" s="26">
        <v>24060</v>
      </c>
      <c r="C15" s="27">
        <v>0.12</v>
      </c>
      <c r="D15" s="28">
        <v>2021</v>
      </c>
      <c r="E15" s="28">
        <v>1876</v>
      </c>
      <c r="F15" s="26">
        <v>1877</v>
      </c>
      <c r="G15" s="29">
        <v>5774</v>
      </c>
      <c r="I15" s="30"/>
      <c r="J15" s="30"/>
      <c r="K15" s="30"/>
    </row>
    <row r="16" spans="1:12" ht="20.100000000000001" customHeight="1" thickBot="1">
      <c r="A16" s="25">
        <v>210</v>
      </c>
      <c r="B16" s="26">
        <v>24770</v>
      </c>
      <c r="C16" s="27">
        <v>0.12</v>
      </c>
      <c r="D16" s="28">
        <v>2081</v>
      </c>
      <c r="E16" s="28">
        <v>1932</v>
      </c>
      <c r="F16" s="26">
        <v>1932</v>
      </c>
      <c r="G16" s="29">
        <v>5945</v>
      </c>
      <c r="I16" s="30"/>
      <c r="J16" s="30"/>
      <c r="K16" s="30"/>
    </row>
    <row r="17" spans="1:11" ht="20.100000000000001" customHeight="1" thickBot="1">
      <c r="A17" s="25">
        <v>220</v>
      </c>
      <c r="B17" s="26">
        <v>25490</v>
      </c>
      <c r="C17" s="27">
        <v>0.12</v>
      </c>
      <c r="D17" s="28">
        <v>2141</v>
      </c>
      <c r="E17" s="28">
        <v>1988</v>
      </c>
      <c r="F17" s="26">
        <v>1989</v>
      </c>
      <c r="G17" s="29">
        <v>6118</v>
      </c>
      <c r="I17" s="30"/>
      <c r="J17" s="30"/>
      <c r="K17" s="30"/>
    </row>
    <row r="18" spans="1:11" ht="20.100000000000001" customHeight="1" thickBot="1">
      <c r="A18" s="25">
        <v>230</v>
      </c>
      <c r="B18" s="26">
        <v>26200</v>
      </c>
      <c r="C18" s="27">
        <v>0.12</v>
      </c>
      <c r="D18" s="28">
        <v>2201</v>
      </c>
      <c r="E18" s="28">
        <v>2043</v>
      </c>
      <c r="F18" s="26">
        <v>2044</v>
      </c>
      <c r="G18" s="29">
        <v>6288</v>
      </c>
      <c r="I18" s="30"/>
      <c r="J18" s="30"/>
      <c r="K18" s="30"/>
    </row>
    <row r="19" spans="1:11" ht="20.100000000000001" customHeight="1" thickBot="1">
      <c r="A19" s="25">
        <v>245</v>
      </c>
      <c r="B19" s="26">
        <v>27270</v>
      </c>
      <c r="C19" s="27">
        <v>0.12</v>
      </c>
      <c r="D19" s="28">
        <v>2291</v>
      </c>
      <c r="E19" s="28">
        <v>2127</v>
      </c>
      <c r="F19" s="26">
        <v>2127</v>
      </c>
      <c r="G19" s="29">
        <v>6545</v>
      </c>
      <c r="I19" s="30"/>
      <c r="J19" s="30"/>
      <c r="K19" s="30"/>
    </row>
    <row r="20" spans="1:11" ht="20.100000000000001" customHeight="1" thickBot="1">
      <c r="A20" s="25">
        <v>260</v>
      </c>
      <c r="B20" s="26">
        <v>28340</v>
      </c>
      <c r="C20" s="27">
        <v>0.12</v>
      </c>
      <c r="D20" s="28">
        <v>2381</v>
      </c>
      <c r="E20" s="28">
        <v>2210</v>
      </c>
      <c r="F20" s="26">
        <v>2211</v>
      </c>
      <c r="G20" s="29">
        <v>6802</v>
      </c>
      <c r="I20" s="30"/>
      <c r="J20" s="30"/>
      <c r="K20" s="30"/>
    </row>
    <row r="21" spans="1:11" ht="20.100000000000001" customHeight="1" thickBot="1">
      <c r="A21" s="25">
        <v>275</v>
      </c>
      <c r="B21" s="26">
        <v>29420</v>
      </c>
      <c r="C21" s="27">
        <v>0.12</v>
      </c>
      <c r="D21" s="28">
        <v>2471</v>
      </c>
      <c r="E21" s="28">
        <v>2295</v>
      </c>
      <c r="F21" s="26">
        <v>2295</v>
      </c>
      <c r="G21" s="29">
        <v>7061</v>
      </c>
      <c r="I21" s="30"/>
      <c r="J21" s="30"/>
      <c r="K21" s="30"/>
    </row>
    <row r="22" spans="1:11" ht="20.100000000000001" customHeight="1" thickBot="1">
      <c r="A22" s="25">
        <v>290</v>
      </c>
      <c r="B22" s="26">
        <v>30490</v>
      </c>
      <c r="C22" s="27">
        <v>0.12</v>
      </c>
      <c r="D22" s="28">
        <v>2561</v>
      </c>
      <c r="E22" s="28">
        <v>2378</v>
      </c>
      <c r="F22" s="26">
        <v>2379</v>
      </c>
      <c r="G22" s="29">
        <v>7318</v>
      </c>
      <c r="I22" s="30"/>
      <c r="J22" s="30"/>
      <c r="K22" s="30"/>
    </row>
    <row r="23" spans="1:11" ht="20.100000000000001" customHeight="1" thickBot="1">
      <c r="A23" s="25">
        <v>310</v>
      </c>
      <c r="B23" s="26">
        <v>31560</v>
      </c>
      <c r="C23" s="27">
        <v>0.12</v>
      </c>
      <c r="D23" s="28">
        <v>2651</v>
      </c>
      <c r="E23" s="28">
        <v>2461</v>
      </c>
      <c r="F23" s="26">
        <v>2462</v>
      </c>
      <c r="G23" s="29">
        <v>7574</v>
      </c>
      <c r="I23" s="30"/>
      <c r="J23" s="30"/>
      <c r="K23" s="30"/>
    </row>
    <row r="24" spans="1:11" ht="20.100000000000001" customHeight="1" thickBot="1">
      <c r="A24" s="25">
        <v>330</v>
      </c>
      <c r="B24" s="26">
        <v>32630</v>
      </c>
      <c r="C24" s="27">
        <v>0.12</v>
      </c>
      <c r="D24" s="28">
        <v>2741</v>
      </c>
      <c r="E24" s="28">
        <v>2545</v>
      </c>
      <c r="F24" s="26">
        <v>2545</v>
      </c>
      <c r="G24" s="29">
        <v>7831</v>
      </c>
      <c r="I24" s="30"/>
      <c r="J24" s="30"/>
      <c r="K24" s="30"/>
    </row>
    <row r="25" spans="1:11" ht="20.100000000000001" customHeight="1" thickBot="1">
      <c r="A25" s="25">
        <v>350</v>
      </c>
      <c r="B25" s="26">
        <v>33700</v>
      </c>
      <c r="C25" s="27">
        <v>0.12</v>
      </c>
      <c r="D25" s="28">
        <v>2831</v>
      </c>
      <c r="E25" s="28">
        <v>2628</v>
      </c>
      <c r="F25" s="26">
        <v>2629</v>
      </c>
      <c r="G25" s="29">
        <v>8088</v>
      </c>
      <c r="I25" s="30"/>
      <c r="J25" s="30"/>
      <c r="K25" s="30"/>
    </row>
    <row r="26" spans="1:11" ht="20.100000000000001" customHeight="1" thickBot="1">
      <c r="A26" s="25">
        <v>370</v>
      </c>
      <c r="B26" s="26">
        <v>34770</v>
      </c>
      <c r="C26" s="27">
        <v>0.12</v>
      </c>
      <c r="D26" s="28">
        <v>2921</v>
      </c>
      <c r="E26" s="28">
        <v>2712</v>
      </c>
      <c r="F26" s="26">
        <v>2712</v>
      </c>
      <c r="G26" s="29">
        <v>8345</v>
      </c>
      <c r="I26" s="30"/>
      <c r="J26" s="30"/>
      <c r="K26" s="30"/>
    </row>
    <row r="27" spans="1:11" ht="20.100000000000001" customHeight="1" thickBot="1">
      <c r="A27" s="25">
        <v>390</v>
      </c>
      <c r="B27" s="26">
        <v>35840</v>
      </c>
      <c r="C27" s="27">
        <v>0.12</v>
      </c>
      <c r="D27" s="28">
        <v>3011</v>
      </c>
      <c r="E27" s="28">
        <v>2795</v>
      </c>
      <c r="F27" s="26">
        <v>2796</v>
      </c>
      <c r="G27" s="29">
        <v>8602</v>
      </c>
      <c r="I27" s="30"/>
      <c r="J27" s="30"/>
      <c r="K27" s="30"/>
    </row>
    <row r="28" spans="1:11" ht="20.100000000000001" customHeight="1" thickBot="1">
      <c r="A28" s="25">
        <v>410</v>
      </c>
      <c r="B28" s="26">
        <v>36910</v>
      </c>
      <c r="C28" s="27">
        <v>0.12</v>
      </c>
      <c r="D28" s="28">
        <v>3100</v>
      </c>
      <c r="E28" s="28">
        <v>2879</v>
      </c>
      <c r="F28" s="26">
        <v>2879</v>
      </c>
      <c r="G28" s="29">
        <v>8858</v>
      </c>
      <c r="I28" s="30"/>
      <c r="J28" s="30"/>
      <c r="K28" s="30"/>
    </row>
    <row r="29" spans="1:11" ht="20.100000000000001" customHeight="1" thickBot="1">
      <c r="A29" s="25">
        <v>430</v>
      </c>
      <c r="B29" s="26">
        <v>37980</v>
      </c>
      <c r="C29" s="27">
        <v>0.12</v>
      </c>
      <c r="D29" s="28">
        <v>3190</v>
      </c>
      <c r="E29" s="28">
        <v>2962</v>
      </c>
      <c r="F29" s="26">
        <v>2963</v>
      </c>
      <c r="G29" s="29">
        <v>9115</v>
      </c>
      <c r="I29" s="30"/>
      <c r="J29" s="30"/>
      <c r="K29" s="30"/>
    </row>
    <row r="30" spans="1:11" ht="20.100000000000001" customHeight="1" thickBot="1">
      <c r="A30" s="25">
        <v>450</v>
      </c>
      <c r="B30" s="26">
        <v>39050</v>
      </c>
      <c r="C30" s="27">
        <v>0.12</v>
      </c>
      <c r="D30" s="28">
        <v>3280</v>
      </c>
      <c r="E30" s="28">
        <v>3046</v>
      </c>
      <c r="F30" s="26">
        <v>3046</v>
      </c>
      <c r="G30" s="29">
        <v>9372</v>
      </c>
      <c r="I30" s="30"/>
      <c r="J30" s="30"/>
      <c r="K30" s="30"/>
    </row>
    <row r="31" spans="1:11" ht="20.100000000000001" customHeight="1" thickBot="1">
      <c r="A31" s="25">
        <v>475</v>
      </c>
      <c r="B31" s="26">
        <v>41910</v>
      </c>
      <c r="C31" s="27">
        <v>0.12</v>
      </c>
      <c r="D31" s="28">
        <v>3520</v>
      </c>
      <c r="E31" s="28">
        <v>3269</v>
      </c>
      <c r="F31" s="26">
        <v>3269</v>
      </c>
      <c r="G31" s="29">
        <v>10058</v>
      </c>
      <c r="I31" s="30"/>
      <c r="J31" s="30"/>
      <c r="K31" s="30"/>
    </row>
    <row r="32" spans="1:11" ht="20.100000000000001" customHeight="1" thickBot="1">
      <c r="A32" s="25">
        <v>500</v>
      </c>
      <c r="B32" s="26">
        <v>43340</v>
      </c>
      <c r="C32" s="27">
        <v>0.12</v>
      </c>
      <c r="D32" s="28">
        <v>3641</v>
      </c>
      <c r="E32" s="28">
        <v>3380</v>
      </c>
      <c r="F32" s="26">
        <v>3381</v>
      </c>
      <c r="G32" s="29">
        <v>10402</v>
      </c>
      <c r="I32" s="30"/>
      <c r="J32" s="30"/>
      <c r="K32" s="30"/>
    </row>
    <row r="33" spans="1:11" ht="20.100000000000001" customHeight="1" thickBot="1">
      <c r="A33" s="25">
        <v>525</v>
      </c>
      <c r="B33" s="26">
        <v>44770</v>
      </c>
      <c r="C33" s="27">
        <v>0.12</v>
      </c>
      <c r="D33" s="28">
        <v>3761</v>
      </c>
      <c r="E33" s="28">
        <v>3492</v>
      </c>
      <c r="F33" s="26">
        <v>3492</v>
      </c>
      <c r="G33" s="29">
        <v>10745</v>
      </c>
      <c r="I33" s="30"/>
      <c r="J33" s="30"/>
      <c r="K33" s="30"/>
    </row>
    <row r="34" spans="1:11" ht="20.100000000000001" customHeight="1" thickBot="1">
      <c r="A34" s="25">
        <v>550</v>
      </c>
      <c r="B34" s="26">
        <v>46190</v>
      </c>
      <c r="C34" s="27">
        <v>0.12</v>
      </c>
      <c r="D34" s="28">
        <v>3880</v>
      </c>
      <c r="E34" s="28">
        <v>3603</v>
      </c>
      <c r="F34" s="26">
        <v>3603</v>
      </c>
      <c r="G34" s="29">
        <v>11086</v>
      </c>
      <c r="I34" s="30"/>
      <c r="J34" s="30"/>
      <c r="K34" s="30"/>
    </row>
    <row r="35" spans="1:11" ht="20.100000000000001" customHeight="1" thickBot="1">
      <c r="A35" s="25">
        <v>575</v>
      </c>
      <c r="B35" s="31">
        <v>47620</v>
      </c>
      <c r="C35" s="27">
        <v>0.12</v>
      </c>
      <c r="D35" s="28">
        <v>4000</v>
      </c>
      <c r="E35" s="28">
        <v>3714</v>
      </c>
      <c r="F35" s="26">
        <v>3715</v>
      </c>
      <c r="G35" s="29">
        <v>11429</v>
      </c>
      <c r="I35" s="30"/>
      <c r="J35" s="30"/>
      <c r="K35" s="30"/>
    </row>
    <row r="36" spans="1:11" ht="20.100000000000001" customHeight="1" thickBot="1">
      <c r="A36" s="25">
        <v>600</v>
      </c>
      <c r="B36" s="26">
        <v>49050</v>
      </c>
      <c r="C36" s="27">
        <v>0.12</v>
      </c>
      <c r="D36" s="28">
        <v>4120</v>
      </c>
      <c r="E36" s="28">
        <v>3826</v>
      </c>
      <c r="F36" s="26">
        <v>3826</v>
      </c>
      <c r="G36" s="29">
        <v>11772</v>
      </c>
      <c r="I36" s="30"/>
      <c r="J36" s="30"/>
      <c r="K36" s="30"/>
    </row>
    <row r="37" spans="1:11" ht="20.100000000000001" customHeight="1" thickBot="1">
      <c r="A37" s="25">
        <v>625</v>
      </c>
      <c r="B37" s="26">
        <v>50480</v>
      </c>
      <c r="C37" s="27">
        <v>0.12</v>
      </c>
      <c r="D37" s="28">
        <v>4240</v>
      </c>
      <c r="E37" s="28">
        <v>3937</v>
      </c>
      <c r="F37" s="26">
        <v>3938</v>
      </c>
      <c r="G37" s="29">
        <v>12115</v>
      </c>
      <c r="I37" s="30"/>
      <c r="J37" s="30"/>
      <c r="K37" s="30"/>
    </row>
    <row r="38" spans="1:11" ht="20.100000000000001" customHeight="1" thickBot="1">
      <c r="A38" s="25">
        <v>650</v>
      </c>
      <c r="B38" s="26">
        <v>51910</v>
      </c>
      <c r="C38" s="27">
        <v>0.12</v>
      </c>
      <c r="D38" s="28">
        <v>4360</v>
      </c>
      <c r="E38" s="28">
        <v>4049</v>
      </c>
      <c r="F38" s="26">
        <v>4049</v>
      </c>
      <c r="G38" s="29">
        <v>12458</v>
      </c>
      <c r="I38" s="30"/>
      <c r="J38" s="30"/>
      <c r="K38" s="30"/>
    </row>
    <row r="39" spans="1:11" ht="20.100000000000001" customHeight="1" thickBot="1">
      <c r="A39" s="25">
        <v>680</v>
      </c>
      <c r="B39" s="26">
        <v>53330</v>
      </c>
      <c r="C39" s="27">
        <v>0.12</v>
      </c>
      <c r="D39" s="28">
        <v>4480</v>
      </c>
      <c r="E39" s="28">
        <v>4159</v>
      </c>
      <c r="F39" s="26">
        <v>4160</v>
      </c>
      <c r="G39" s="29">
        <v>12799</v>
      </c>
      <c r="I39" s="30"/>
      <c r="J39" s="30"/>
      <c r="K39" s="30"/>
    </row>
    <row r="40" spans="1:11" ht="20.100000000000001" customHeight="1" thickBot="1">
      <c r="A40" s="25">
        <v>710</v>
      </c>
      <c r="B40" s="26">
        <v>55480</v>
      </c>
      <c r="C40" s="27">
        <v>0.12</v>
      </c>
      <c r="D40" s="28">
        <v>4660</v>
      </c>
      <c r="E40" s="28">
        <v>4327</v>
      </c>
      <c r="F40" s="26">
        <v>4328</v>
      </c>
      <c r="G40" s="29">
        <v>13315</v>
      </c>
      <c r="I40" s="30"/>
      <c r="J40" s="30"/>
      <c r="K40" s="30"/>
    </row>
    <row r="41" spans="1:11" ht="20.100000000000001" customHeight="1" thickBot="1">
      <c r="A41" s="25">
        <v>740</v>
      </c>
      <c r="B41" s="26">
        <v>56190</v>
      </c>
      <c r="C41" s="27">
        <v>0.12</v>
      </c>
      <c r="D41" s="28">
        <v>4720</v>
      </c>
      <c r="E41" s="28">
        <v>4383</v>
      </c>
      <c r="F41" s="26">
        <v>4383</v>
      </c>
      <c r="G41" s="29">
        <v>13486</v>
      </c>
      <c r="I41" s="30"/>
      <c r="J41" s="30"/>
      <c r="K41" s="30"/>
    </row>
    <row r="42" spans="1:11" ht="20.100000000000001" customHeight="1" thickBot="1">
      <c r="A42" s="32">
        <v>770</v>
      </c>
      <c r="B42" s="33">
        <v>59250</v>
      </c>
      <c r="C42" s="34">
        <v>0.12</v>
      </c>
      <c r="D42" s="28">
        <v>4977</v>
      </c>
      <c r="E42" s="28">
        <v>4621</v>
      </c>
      <c r="F42" s="26">
        <v>4622</v>
      </c>
      <c r="G42" s="29">
        <v>14220</v>
      </c>
      <c r="I42" s="30"/>
      <c r="J42" s="30"/>
      <c r="K42" s="30"/>
    </row>
    <row r="43" spans="1:11" ht="20.100000000000001" customHeight="1">
      <c r="A43" s="162" t="s">
        <v>67</v>
      </c>
      <c r="B43" s="162"/>
      <c r="C43" s="162"/>
      <c r="D43" s="162"/>
      <c r="E43" s="162"/>
      <c r="F43" s="162"/>
      <c r="G43" s="162"/>
    </row>
    <row r="44" spans="1:11" ht="20.100000000000001" customHeight="1">
      <c r="A44" s="36" t="s">
        <v>68</v>
      </c>
      <c r="B44" s="36"/>
      <c r="C44" s="36"/>
      <c r="D44" s="36"/>
      <c r="E44" s="36"/>
      <c r="F44" s="36"/>
      <c r="G44" s="36"/>
    </row>
    <row r="45" spans="1:11" ht="20.100000000000001" customHeight="1">
      <c r="A45" s="35" t="s">
        <v>69</v>
      </c>
    </row>
    <row r="46" spans="1:11" ht="20.100000000000001" customHeight="1">
      <c r="A46" s="35" t="s">
        <v>95</v>
      </c>
    </row>
    <row r="47" spans="1:11" ht="20.100000000000001" customHeight="1">
      <c r="A47" s="117" t="s">
        <v>94</v>
      </c>
      <c r="B47" s="118"/>
      <c r="C47" s="118"/>
      <c r="D47" s="118"/>
      <c r="E47" s="118"/>
      <c r="F47" s="118"/>
      <c r="G47" s="118"/>
    </row>
    <row r="48" spans="1:11" ht="20.100000000000001" customHeight="1">
      <c r="A48" s="164" t="s">
        <v>98</v>
      </c>
      <c r="B48" s="164"/>
      <c r="C48" s="164"/>
      <c r="D48" s="164"/>
      <c r="E48" s="164"/>
      <c r="F48" s="164"/>
      <c r="G48" s="164"/>
    </row>
    <row r="49" spans="1:7" ht="20.100000000000001" customHeight="1">
      <c r="A49" s="164" t="s">
        <v>99</v>
      </c>
      <c r="B49" s="164"/>
      <c r="C49" s="164"/>
      <c r="D49" s="164"/>
      <c r="E49" s="164"/>
      <c r="F49" s="164"/>
      <c r="G49" s="164"/>
    </row>
    <row r="50" spans="1:7" ht="20.100000000000001" customHeight="1">
      <c r="A50" s="164" t="s">
        <v>100</v>
      </c>
      <c r="B50" s="164"/>
      <c r="C50" s="164"/>
      <c r="D50" s="164"/>
      <c r="E50" s="164"/>
      <c r="F50" s="164"/>
      <c r="G50" s="164"/>
    </row>
    <row r="51" spans="1:7" ht="20.100000000000001" customHeight="1">
      <c r="A51" s="119"/>
      <c r="B51" s="119"/>
      <c r="C51" s="119"/>
      <c r="D51" s="119"/>
      <c r="E51" s="119"/>
      <c r="F51" s="119"/>
      <c r="G51" s="119"/>
    </row>
  </sheetData>
  <sheetProtection algorithmName="SHA-512" hashValue="waSPe7tnuIdPlUMFg7tTjZfHsJeXsFA8eKPemDYnwIgxrtqHKAcwhwWhqcMv4TECcAftfTFREWGHegB5i3B6Wg==" saltValue="1nl/0BAcWAH6WkiNbsRKPA==" spinCount="100000" sheet="1" objects="1" scenarios="1"/>
  <mergeCells count="5">
    <mergeCell ref="A43:G43"/>
    <mergeCell ref="A1:G1"/>
    <mergeCell ref="A48:G48"/>
    <mergeCell ref="A49:G49"/>
    <mergeCell ref="A50:G50"/>
  </mergeCells>
  <phoneticPr fontId="2" type="noConversion"/>
  <printOptions horizontalCentered="1"/>
  <pageMargins left="0.74803149606299213" right="0.74803149606299213" top="0.98425196850393704" bottom="0.39370078740157483" header="0.51181102362204722" footer="0.51181102362204722"/>
  <pageSetup paperSize="9" orientation="portrait" horizontalDpi="300" r:id="rId1"/>
  <headerFooter alignWithMargins="0">
    <oddHeader xml:space="preserve">&amp;R&amp;"Times New Roman,標準"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8</vt:i4>
      </vt:variant>
    </vt:vector>
  </HeadingPairs>
  <TitlesOfParts>
    <vt:vector size="12" baseType="lpstr">
      <vt:lpstr>保額保費計算</vt:lpstr>
      <vt:lpstr>公保保額分級分攤表</vt:lpstr>
      <vt:lpstr>健保保額分級分攤表</vt:lpstr>
      <vt:lpstr>私校退儲基金提撥表</vt:lpstr>
      <vt:lpstr>公保自付</vt:lpstr>
      <vt:lpstr>公保保額</vt:lpstr>
      <vt:lpstr>公保校付</vt:lpstr>
      <vt:lpstr>自提金額</vt:lpstr>
      <vt:lpstr>校提金額</vt:lpstr>
      <vt:lpstr>健保自付</vt:lpstr>
      <vt:lpstr>健保保額</vt:lpstr>
      <vt:lpstr>健保校付</vt:lpstr>
    </vt:vector>
  </TitlesOfParts>
  <Company>person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FJUSER210420B</cp:lastModifiedBy>
  <cp:lastPrinted>2015-11-04T01:30:25Z</cp:lastPrinted>
  <dcterms:created xsi:type="dcterms:W3CDTF">2003-01-06T02:19:21Z</dcterms:created>
  <dcterms:modified xsi:type="dcterms:W3CDTF">2023-07-13T02:53:19Z</dcterms:modified>
</cp:coreProperties>
</file>